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Раскрытие информации ИП2019-2023\2020\Отчёт за 2020 год\отправка\"/>
    </mc:Choice>
  </mc:AlternateContent>
  <bookViews>
    <workbookView xWindow="0" yWindow="0" windowWidth="14280" windowHeight="11460"/>
  </bookViews>
  <sheets>
    <sheet name="Отчёт по ИП  за 2020 год " sheetId="1" r:id="rId1"/>
    <sheet name="Целевые показатели ИП " sheetId="3" r:id="rId2"/>
    <sheet name="Целевые показатели надёжности" sheetId="2" r:id="rId3"/>
  </sheets>
  <externalReferences>
    <externalReference r:id="rId4"/>
    <externalReference r:id="rId5"/>
    <externalReference r:id="rId6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data_type">[1]TEHSHEET!$M$2:$M$3</definedName>
    <definedName name="dateBuhg">[1]Титульный!$F$37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4.3.1'!$G$86:$H$86</definedName>
    <definedName name="List01_flag_index_1">'[1]Форма 4.3.1'!$G$87:$H$87</definedName>
    <definedName name="List01_flag_index_2">'[1]Форма 4.3.1'!$G$89:$H$89</definedName>
    <definedName name="List01_NumberColumns">'[1]Форма 4.3.1'!$G$23:$H$23</definedName>
    <definedName name="List01_p1_minus_p3">'[1]Форма 4.3.1'!$G$29,'[1]Форма 4.3.1'!$G$30</definedName>
    <definedName name="List06_flag_year">'[2]Форма 4.5'!$W$20:$W$28</definedName>
    <definedName name="note_ter">[1]Дифференциация!$I$21:$I$25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52511"/>
</workbook>
</file>

<file path=xl/calcChain.xml><?xml version="1.0" encoding="utf-8"?>
<calcChain xmlns="http://schemas.openxmlformats.org/spreadsheetml/2006/main">
  <c r="F18" i="3" l="1"/>
  <c r="F17" i="3"/>
  <c r="A13" i="3"/>
  <c r="D9" i="3"/>
  <c r="B9" i="3"/>
  <c r="Q23" i="2"/>
  <c r="W23" i="2" s="1"/>
  <c r="P23" i="2"/>
  <c r="Q22" i="2"/>
  <c r="W22" i="2" s="1"/>
  <c r="P22" i="2"/>
  <c r="Q21" i="2"/>
  <c r="W21" i="2" s="1"/>
  <c r="P21" i="2"/>
  <c r="Q20" i="2"/>
  <c r="W20" i="2" s="1"/>
  <c r="P20" i="2"/>
  <c r="Q19" i="2"/>
  <c r="W19" i="2" s="1"/>
  <c r="P19" i="2"/>
  <c r="Q18" i="2"/>
  <c r="W18" i="2" s="1"/>
  <c r="P18" i="2"/>
  <c r="Q17" i="2"/>
  <c r="W17" i="2" s="1"/>
  <c r="P17" i="2"/>
  <c r="Q16" i="2"/>
  <c r="W16" i="2" s="1"/>
  <c r="P16" i="2"/>
  <c r="Q15" i="2"/>
  <c r="W15" i="2" s="1"/>
  <c r="P15" i="2"/>
  <c r="Q14" i="2"/>
  <c r="W14" i="2" s="1"/>
  <c r="P14" i="2"/>
  <c r="Q13" i="2"/>
  <c r="W13" i="2" s="1"/>
  <c r="P13" i="2"/>
  <c r="Q12" i="2"/>
  <c r="W12" i="2" s="1"/>
  <c r="P12" i="2"/>
  <c r="K11" i="2"/>
  <c r="L11" i="2" s="1"/>
  <c r="B11" i="2"/>
  <c r="C11" i="2" s="1"/>
  <c r="D11" i="2" s="1"/>
  <c r="E11" i="2" s="1"/>
  <c r="F11" i="2" s="1"/>
  <c r="G11" i="2" s="1"/>
  <c r="H11" i="2" s="1"/>
  <c r="I11" i="2" s="1"/>
  <c r="U12" i="2" l="1"/>
  <c r="U13" i="2"/>
  <c r="U14" i="2"/>
  <c r="U19" i="2"/>
  <c r="U20" i="2"/>
  <c r="U22" i="2"/>
  <c r="U23" i="2"/>
  <c r="T12" i="2"/>
  <c r="T13" i="2"/>
  <c r="T14" i="2"/>
  <c r="T15" i="2"/>
  <c r="T16" i="2"/>
  <c r="T17" i="2"/>
  <c r="T18" i="2"/>
  <c r="T19" i="2"/>
  <c r="T20" i="2"/>
  <c r="T21" i="2"/>
  <c r="T22" i="2"/>
  <c r="T23" i="2"/>
  <c r="U21" i="2"/>
  <c r="V12" i="2"/>
  <c r="V13" i="2"/>
  <c r="V14" i="2"/>
  <c r="R16" i="2"/>
  <c r="R17" i="2"/>
  <c r="R18" i="2"/>
  <c r="R19" i="2"/>
  <c r="R20" i="2"/>
  <c r="R21" i="2"/>
  <c r="V21" i="2"/>
  <c r="V22" i="2"/>
  <c r="R23" i="2"/>
  <c r="V23" i="2"/>
  <c r="U15" i="2"/>
  <c r="U16" i="2"/>
  <c r="U17" i="2"/>
  <c r="U18" i="2"/>
  <c r="R12" i="2"/>
  <c r="R13" i="2"/>
  <c r="R14" i="2"/>
  <c r="R15" i="2"/>
  <c r="V15" i="2"/>
  <c r="V16" i="2"/>
  <c r="V17" i="2"/>
  <c r="V18" i="2"/>
  <c r="V19" i="2"/>
  <c r="V20" i="2"/>
  <c r="R22" i="2"/>
  <c r="S12" i="2"/>
  <c r="S13" i="2"/>
  <c r="S14" i="2"/>
  <c r="S15" i="2"/>
  <c r="S16" i="2"/>
  <c r="S17" i="2"/>
  <c r="S18" i="2"/>
  <c r="S19" i="2"/>
  <c r="S20" i="2"/>
  <c r="S21" i="2"/>
  <c r="S22" i="2"/>
  <c r="S23" i="2"/>
  <c r="Q15" i="1"/>
  <c r="R15" i="1"/>
  <c r="G16" i="1"/>
  <c r="H16" i="1"/>
  <c r="I16" i="1"/>
  <c r="J16" i="1"/>
  <c r="K16" i="1"/>
  <c r="L16" i="1"/>
  <c r="N16" i="1"/>
  <c r="O16" i="1"/>
  <c r="P16" i="1"/>
  <c r="Q16" i="1"/>
  <c r="R16" i="1"/>
  <c r="S16" i="1"/>
  <c r="F16" i="1"/>
  <c r="G71" i="1"/>
  <c r="H71" i="1"/>
  <c r="I71" i="1"/>
  <c r="J71" i="1"/>
  <c r="K71" i="1"/>
  <c r="L71" i="1"/>
  <c r="M71" i="1"/>
  <c r="N71" i="1"/>
  <c r="O71" i="1"/>
  <c r="P71" i="1"/>
  <c r="R71" i="1"/>
  <c r="S71" i="1"/>
  <c r="G72" i="1"/>
  <c r="H72" i="1"/>
  <c r="I72" i="1"/>
  <c r="J72" i="1"/>
  <c r="K72" i="1"/>
  <c r="L72" i="1"/>
  <c r="M72" i="1"/>
  <c r="N72" i="1"/>
  <c r="O72" i="1"/>
  <c r="P72" i="1"/>
  <c r="R72" i="1"/>
  <c r="S72" i="1"/>
  <c r="G73" i="1"/>
  <c r="H73" i="1"/>
  <c r="I73" i="1"/>
  <c r="J73" i="1"/>
  <c r="K73" i="1"/>
  <c r="L73" i="1"/>
  <c r="M73" i="1"/>
  <c r="N73" i="1"/>
  <c r="O73" i="1"/>
  <c r="P73" i="1"/>
  <c r="R73" i="1"/>
  <c r="S73" i="1"/>
  <c r="G74" i="1"/>
  <c r="H74" i="1"/>
  <c r="I74" i="1"/>
  <c r="J74" i="1"/>
  <c r="K74" i="1"/>
  <c r="L74" i="1"/>
  <c r="M74" i="1"/>
  <c r="N74" i="1"/>
  <c r="O74" i="1"/>
  <c r="P74" i="1"/>
  <c r="R74" i="1"/>
  <c r="S74" i="1"/>
  <c r="F72" i="1"/>
  <c r="F70" i="1" s="1"/>
  <c r="F73" i="1"/>
  <c r="F74" i="1"/>
  <c r="F71" i="1"/>
  <c r="Q17" i="1" l="1"/>
  <c r="P17" i="1"/>
  <c r="O17" i="1"/>
  <c r="L17" i="1"/>
  <c r="K17" i="1"/>
  <c r="M19" i="1"/>
  <c r="M17" i="1" s="1"/>
  <c r="M16" i="1" s="1"/>
  <c r="D20" i="1"/>
  <c r="L77" i="1" l="1"/>
  <c r="L79" i="1"/>
  <c r="L78" i="1"/>
  <c r="L76" i="1"/>
  <c r="O79" i="1"/>
  <c r="O78" i="1"/>
  <c r="O77" i="1"/>
  <c r="O76" i="1"/>
  <c r="M79" i="1"/>
  <c r="M78" i="1"/>
  <c r="M77" i="1"/>
  <c r="M76" i="1"/>
  <c r="K79" i="1"/>
  <c r="K78" i="1"/>
  <c r="K77" i="1"/>
  <c r="K76" i="1"/>
  <c r="S90" i="1"/>
  <c r="R90" i="1"/>
  <c r="R85" i="1"/>
  <c r="Q85" i="1"/>
  <c r="Q94" i="1"/>
  <c r="Q79" i="1" s="1"/>
  <c r="Q74" i="1" s="1"/>
  <c r="Q93" i="1"/>
  <c r="Q78" i="1" s="1"/>
  <c r="Q73" i="1" s="1"/>
  <c r="Q92" i="1"/>
  <c r="Q77" i="1" s="1"/>
  <c r="Q72" i="1" s="1"/>
  <c r="Q91" i="1"/>
  <c r="Q76" i="1" s="1"/>
  <c r="Q71" i="1" s="1"/>
  <c r="D87" i="1"/>
  <c r="D89" i="1"/>
  <c r="M85" i="1"/>
  <c r="L86" i="1"/>
  <c r="D88" i="1"/>
  <c r="R75" i="1"/>
  <c r="R70" i="1"/>
  <c r="P75" i="1"/>
  <c r="S85" i="1"/>
  <c r="N85" i="1"/>
  <c r="L85" i="1"/>
  <c r="J85" i="1"/>
  <c r="I85" i="1"/>
  <c r="H85" i="1"/>
  <c r="G85" i="1"/>
  <c r="Q70" i="1" l="1"/>
  <c r="Q75" i="1"/>
  <c r="Q90" i="1"/>
  <c r="O85" i="1"/>
  <c r="K85" i="1"/>
  <c r="D85" i="1" s="1"/>
  <c r="D86" i="1"/>
  <c r="G90" i="1" l="1"/>
  <c r="H90" i="1"/>
  <c r="I90" i="1"/>
  <c r="J90" i="1"/>
  <c r="K90" i="1"/>
  <c r="L90" i="1"/>
  <c r="M90" i="1"/>
  <c r="I80" i="1"/>
  <c r="J80" i="1"/>
  <c r="K80" i="1"/>
  <c r="L80" i="1"/>
  <c r="M80" i="1"/>
  <c r="N80" i="1"/>
  <c r="O80" i="1"/>
  <c r="P80" i="1"/>
  <c r="Q80" i="1"/>
  <c r="R80" i="1"/>
  <c r="S80" i="1"/>
  <c r="F80" i="1"/>
  <c r="G80" i="1"/>
  <c r="G15" i="1" l="1"/>
  <c r="H15" i="1"/>
  <c r="J15" i="1"/>
  <c r="K15" i="1"/>
  <c r="M15" i="1"/>
  <c r="N15" i="1"/>
  <c r="O15" i="1"/>
  <c r="P15" i="1"/>
  <c r="S15" i="1"/>
  <c r="L15" i="1" l="1"/>
  <c r="I15" i="1"/>
  <c r="D18" i="1"/>
  <c r="F15" i="1"/>
  <c r="D15" i="1" l="1"/>
  <c r="D16" i="1"/>
  <c r="D19" i="1"/>
  <c r="D17" i="1"/>
  <c r="D91" i="1" l="1"/>
  <c r="D92" i="1"/>
  <c r="D93" i="1"/>
  <c r="D94" i="1"/>
  <c r="D81" i="1"/>
  <c r="D82" i="1"/>
  <c r="D83" i="1"/>
  <c r="D76" i="1"/>
  <c r="D79" i="1"/>
  <c r="N90" i="1"/>
  <c r="O90" i="1"/>
  <c r="D90" i="1" l="1"/>
  <c r="I70" i="1"/>
  <c r="D78" i="1"/>
  <c r="N70" i="1"/>
  <c r="J70" i="1"/>
  <c r="D77" i="1"/>
  <c r="S70" i="1"/>
  <c r="M70" i="1"/>
  <c r="P70" i="1"/>
  <c r="L70" i="1"/>
  <c r="H70" i="1"/>
  <c r="O70" i="1"/>
  <c r="K70" i="1"/>
  <c r="G70" i="1"/>
  <c r="O75" i="1"/>
  <c r="S75" i="1"/>
  <c r="J75" i="1"/>
  <c r="G75" i="1"/>
  <c r="H75" i="1"/>
  <c r="I75" i="1"/>
  <c r="K75" i="1"/>
  <c r="L75" i="1"/>
  <c r="M75" i="1"/>
  <c r="N75" i="1"/>
  <c r="F75" i="1"/>
  <c r="D75" i="1" l="1"/>
  <c r="D70" i="1"/>
  <c r="D74" i="1"/>
  <c r="D72" i="1"/>
  <c r="D73" i="1"/>
  <c r="D71" i="1"/>
  <c r="D84" i="1"/>
  <c r="H80" i="1" l="1"/>
  <c r="D80" i="1" l="1"/>
</calcChain>
</file>

<file path=xl/sharedStrings.xml><?xml version="1.0" encoding="utf-8"?>
<sst xmlns="http://schemas.openxmlformats.org/spreadsheetml/2006/main" count="703" uniqueCount="295">
  <si>
    <t>№ п/п</t>
  </si>
  <si>
    <t>Наименование параметра</t>
  </si>
  <si>
    <t>1</t>
  </si>
  <si>
    <t>2</t>
  </si>
  <si>
    <t>Наименование инвестиционной программы/мероприятия</t>
  </si>
  <si>
    <t>x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</si>
  <si>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</si>
  <si>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</si>
  <si>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</si>
  <si>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</si>
  <si>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</si>
  <si>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</si>
  <si>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</si>
  <si>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</si>
  <si>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r>
      <t>Информация об инвестиционных программах</t>
    </r>
    <r>
      <rPr>
        <b/>
        <vertAlign val="superscript"/>
        <sz val="10"/>
        <rFont val="Tahoma"/>
        <family val="2"/>
        <charset val="204"/>
      </rPr>
      <t>1</t>
    </r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</si>
  <si>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</si>
  <si>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</si>
  <si>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</si>
  <si>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3</t>
  </si>
  <si>
    <t>4</t>
  </si>
  <si>
    <t>4.0</t>
  </si>
  <si>
    <t>4.1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</si>
  <si>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</si>
  <si>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</si>
  <si>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</si>
  <si>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</si>
  <si>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</si>
  <si>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</si>
  <si>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</si>
  <si>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</si>
  <si>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</si>
  <si>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Дата утверждения инвестиционной программы</t>
  </si>
  <si>
    <t>2.1</t>
  </si>
  <si>
    <t>Дата изменения инвестиционной программы</t>
  </si>
  <si>
    <t>Цель инвестиционной программы</t>
  </si>
  <si>
    <t>уменьшение удельных затрат (повышение КПД); снижение аварийности; прочее</t>
  </si>
  <si>
    <t>Наименование уполномоченного органа, утвердившего программу</t>
  </si>
  <si>
    <t>Комитет по тарифам Санкт-Петербурга</t>
  </si>
  <si>
    <t>5</t>
  </si>
  <si>
    <t>Наименование органа местного самоуправления, согласовавшего инвестиционную программу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</si>
  <si>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</si>
  <si>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6</t>
  </si>
  <si>
    <t>Срок начала реализации инвестиционной программы/мероприятия</t>
  </si>
  <si>
    <t>7</t>
  </si>
  <si>
    <t>Срок окончания реализации инвестиционной программы/мероприятия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</si>
  <si>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</si>
  <si>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</si>
  <si>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</si>
  <si>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8.1</t>
  </si>
  <si>
    <t>8.1.1</t>
  </si>
  <si>
    <t>амортизация</t>
  </si>
  <si>
    <t>8.1.2</t>
  </si>
  <si>
    <t>плата за подключение (технологическое присоединение)</t>
  </si>
  <si>
    <t>8.1.3</t>
  </si>
  <si>
    <t>бюджет субъекта Российской Федерации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</si>
  <si>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</si>
  <si>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</si>
  <si>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</si>
  <si>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</si>
  <si>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</si>
  <si>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</si>
  <si>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</si>
  <si>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</si>
  <si>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</si>
  <si>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</si>
  <si>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</si>
  <si>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</si>
  <si>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</si>
  <si>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9.2.2</t>
  </si>
  <si>
    <t>9.3</t>
  </si>
  <si>
    <t>Продолжительность (бесперебойность) поставки товаров и услуг</t>
  </si>
  <si>
    <t>9.3.1</t>
  </si>
  <si>
    <t>час./день</t>
  </si>
  <si>
    <t>9.3.2</t>
  </si>
  <si>
    <t>9.4</t>
  </si>
  <si>
    <t xml:space="preserve">Доля потерь и неучтенного потребления </t>
  </si>
  <si>
    <t>9.4.1</t>
  </si>
  <si>
    <t>%</t>
  </si>
  <si>
    <t>9.4.2</t>
  </si>
  <si>
    <t>9.5</t>
  </si>
  <si>
    <t>Коэффициент потерь</t>
  </si>
  <si>
    <t>9.5.1</t>
  </si>
  <si>
    <t>Гкал/км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</si>
  <si>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</si>
  <si>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</si>
  <si>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</si>
  <si>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</si>
  <si>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</si>
  <si>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</si>
  <si>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</si>
  <si>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</si>
  <si>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</si>
  <si>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</si>
  <si>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</si>
  <si>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</si>
  <si>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</si>
  <si>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</si>
  <si>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</si>
  <si>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</si>
  <si>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</si>
  <si>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</si>
  <si>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</si>
  <si>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</si>
  <si>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</si>
  <si>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</si>
  <si>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</si>
  <si>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</si>
  <si>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</si>
  <si>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</si>
  <si>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</si>
  <si>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</si>
  <si>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</si>
  <si>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</si>
  <si>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</si>
  <si>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</si>
  <si>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</si>
  <si>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</si>
  <si>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</si>
  <si>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</si>
  <si>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</si>
  <si>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</si>
  <si>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</si>
  <si>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>9.14.2</t>
  </si>
  <si>
    <t>9.15</t>
  </si>
  <si>
    <t>Количество аварий на тепловых сетях</t>
  </si>
  <si>
    <t>9.15.1</t>
  </si>
  <si>
    <t>ед./км</t>
  </si>
  <si>
    <t>9.15.2</t>
  </si>
  <si>
    <t>9.16</t>
  </si>
  <si>
    <t>Производительность труда</t>
  </si>
  <si>
    <t>9.16.1</t>
  </si>
  <si>
    <t>тыс. руб./чел.</t>
  </si>
  <si>
    <t>9.16.2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</si>
  <si>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</si>
  <si>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</si>
  <si>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</si>
  <si>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</si>
  <si>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</si>
  <si>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</si>
  <si>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</si>
  <si>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</si>
  <si>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</si>
  <si>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</si>
  <si>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</si>
  <si>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</si>
  <si>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</si>
  <si>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</si>
  <si>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</si>
  <si>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</si>
  <si>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</si>
  <si>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</si>
  <si>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</si>
  <si>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</si>
  <si>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</si>
  <si>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</si>
  <si>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10.3.2</t>
  </si>
  <si>
    <t>10.3.3</t>
  </si>
  <si>
    <t>10.3.4</t>
  </si>
  <si>
    <t>Параметры формы</t>
  </si>
  <si>
    <t>Показатели энергетической эффективности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</si>
  <si>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</si>
  <si>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</si>
  <si>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тепловыи сетям</t>
  </si>
  <si>
    <t>Наименование объекта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</si>
  <si>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</si>
  <si>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</si>
  <si>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Форма 6.2-ИП ТС</t>
  </si>
  <si>
    <t xml:space="preserve"> Отчёт о достижении показателей надёжности и энергетической эффективности  объектов централизованного теплоснабжения</t>
  </si>
  <si>
    <t>Государственного унитарного предприятия  "Топливно-энергетический комплекс Санкт-Петербурга"</t>
  </si>
  <si>
    <t xml:space="preserve"> (город Санкт-Петербург)</t>
  </si>
  <si>
    <t>Показатели надёжности</t>
  </si>
  <si>
    <t>ср диам мм</t>
  </si>
  <si>
    <t>длинна в 2 тр метр</t>
  </si>
  <si>
    <t>Строительство тепловой сети по ул.Стахановцев, Перевозный пер. от ТК-14 в Квартале 25 Малой Охты до ТК-3 в Квартале 12 Малой Охты с вводами в Квартал 11 Малой Охты</t>
  </si>
  <si>
    <t>Магистральная тепловая сеть по адресу: Поклонная гора, от ТК-1 на пр.Тореза до ПНС (пр.Энгельса,д.73 корп.3), УТ-1, УТ-2,  до пр.Энгельса; от УТ-2 до ТК-3, ТК-4, ТК-5, ул.Рашетова, д.6,  д.13 корп.1</t>
  </si>
  <si>
    <t>Магистральные тепловые сети по адресу:   г.Кронштадт, Посадская ул. от ТК-10 на ул.Мартынова до ТК-8(ТК-9сущ) к Андреевской ул. и от ТК-3 на Посадской ул. до домов: Посадская ул., 41, 43, 45, 49</t>
  </si>
  <si>
    <t xml:space="preserve">Магистральные тепловые сети по адресу: пр.Ветеранов от ТК-2 через ТК-13 до ТК-7 за Авангардной ул. с вводами к домам и по ул.Партизана Германа от  пр.Ветеранов </t>
  </si>
  <si>
    <t>Тепловые сети по адресу:6-ая Красносельская котельная по адресу ул.Политрука Пасечника, 16 корп.4 до ТК-32 и опуска перед ТК-45;  от ТК-29а до ТК-29б и домов: ул. Политрука Пасечника, 2, 4, 6;  от ТК-28 до домов: ул.Политрука Пасечника, 6к.2, 10к.2</t>
  </si>
  <si>
    <t>Тепловые сети по адресу:Квартал 5а Красного Села, от ТК-17 к домам и ЦТП по адресу ул.Свободы, д.14 корп.2 лит.А</t>
  </si>
  <si>
    <t xml:space="preserve">Тепловые сети по адресу: Квартал 3 Малой Охты </t>
  </si>
  <si>
    <t>Реконструкция тепловых сетей по адресу: Квартал 5А Бывшего Комендантского Аэродрома</t>
  </si>
  <si>
    <t>10</t>
  </si>
  <si>
    <t>Тепловые сети по адресу: Квартал 4 Шувалово-Озерки,   ТК-1 - ул.Шостаковича, д.1/9 - ул.Симонова, д.7 корп.1, д.9 корп.3; пр.Просвещения, 32 корп.2 - ул.Шостаковича, 5 корп.4, 5, пр.Энгельса, 150 корп.1; ТК-4 - ул.Шостаковича, д.5 корп.1</t>
  </si>
  <si>
    <t>11</t>
  </si>
  <si>
    <t>Тепловые сети по адресу:Квартал 16 Шувалово - Озерки : УТ-1 - пр.Просвещения, д.46 корп.1, 2, 4,  ЦТП-пр.Просвещения, д.46 корп.3, ул.И.Фомина, д.13 корп.1;  ТК-5 - Сиреневый б-р, д.9, ЦТП - пр.Художников, д.30 корп.3</t>
  </si>
  <si>
    <t>12</t>
  </si>
  <si>
    <t>Тепловые сети по адресу: Квартал 19 ШО: пр.Просвещения, д.35, пр.Художников, д.26; Квартал 21 ШО, от ТК-122 до дома Придорожная ал., 30; квартал 22 ШО, ТК-1 - Сиреневый б-р, д.16 корп.1, д.18; пр.Тореза, д.72</t>
  </si>
  <si>
    <t>13</t>
  </si>
  <si>
    <t>14</t>
  </si>
  <si>
    <t>15</t>
  </si>
  <si>
    <t>16</t>
  </si>
  <si>
    <t>17</t>
  </si>
  <si>
    <t>Котельная 2-я Пушкинская, СПб, г.Пушкин, Автомобильная ул., д. 4., корп.2   Котел ДКВр 10/13 №2</t>
  </si>
  <si>
    <t>18</t>
  </si>
  <si>
    <t>Котельная 1-я Колпинская, п. Тельмана, Красноборская ул., д. 3 лит. А.  Котёл ПТВМ-30М №2</t>
  </si>
  <si>
    <t>19</t>
  </si>
  <si>
    <t>Колпино, Заводской пр. д.1, лит.Б   котел Е-1,0-0,9 №2</t>
  </si>
  <si>
    <t>20</t>
  </si>
  <si>
    <t>Реконструкция магистральных тепловых сетей г. Пушкине по бульвару Алексея Толстого от ТК-1 до ТК-3 по  Школьной  ул.</t>
  </si>
  <si>
    <t>21</t>
  </si>
  <si>
    <t>Реконструкция тепловых сетей в г. Колпино, ввод тепловой сети в квартал 13  от ТК-5ПР по Пролетарской ул. до ТК-4-б у дома 48 по Пролетарской ул.</t>
  </si>
  <si>
    <t>22</t>
  </si>
  <si>
    <t xml:space="preserve"> Реконструкция магистральных тепловых сетей в г. Колпино от ТК-7а по ул.Карла Маркса до ТК-11 на пл. Коммуны.</t>
  </si>
  <si>
    <t>23</t>
  </si>
  <si>
    <t>Реконструкция  тепловых сетей в пос.Металлострой от котельной по адресу: ул.Богайчука  д.3 на участке  от дома Полевая ул., 27 до домов: Садовая ул., 20, 22, 21корп.1, 2, 3.</t>
  </si>
  <si>
    <t>24</t>
  </si>
  <si>
    <t>Реконструкция тепловых сетей   г. Павловске от котельной по адресу ул. Васенко,д.32 до домов: Конюшенная ул.,д.14,28,ул. Васенко ,д.18 , Лебединая ул., д.14,л.ул.Березовая, д.12, Гуммолосаровская ул., д.14 и ТК у дома Конюшенная ул., д.26.</t>
  </si>
  <si>
    <t>25</t>
  </si>
  <si>
    <t>26</t>
  </si>
  <si>
    <t>Реконструкция тепловых сетей и трубопроводов ГВС от ведомственной котельной НАО "СВЕЗА Усть-Ижора" по адресу: пос. Понтонный, ул. Фанерная, д.5</t>
  </si>
  <si>
    <t>27</t>
  </si>
  <si>
    <t>Реконструкция тепловых сетей в пос. Шушары, от УТ-3 на углу Первомайской ул. к домам: Школьная ул., д.д.18, 20, 22, 24, 26, 28, 30, 34</t>
  </si>
  <si>
    <t>28</t>
  </si>
  <si>
    <t>Реконструкция магистральных тепловых сетей г. Колпино по Павловской ул., от ТК-9 ул. Братьев Радченко с пересечкой ул. Веры Слуцкой до ТК-6п ул. Карла Маркса</t>
  </si>
  <si>
    <t>29</t>
  </si>
  <si>
    <t>Реконструкция  магистральных тепловых сетей в г. Колпино , по бульв. Трудящихся  от ТК-6 до ТК-11 угол ул. Веры Слуцкой</t>
  </si>
  <si>
    <t>30</t>
  </si>
  <si>
    <t>31</t>
  </si>
  <si>
    <t>Реконструкция тепловых сетей г. Пушкин ,нежилая зона от ТК-2 по Автомобильной ул. до ТК-3 в сторону здания  Промышленная  ул.,д.15</t>
  </si>
  <si>
    <t>32</t>
  </si>
  <si>
    <t>Реконструкция тепловых сетей от котельной по адресу: г. Павловск, Елизаветинская ул., д.21, лит.А на участке: от д.9, корп.2 Елизаветинская ул. до домов Елизаветинская ул., д.д.2, 4</t>
  </si>
  <si>
    <t>33</t>
  </si>
  <si>
    <t>Реконструкция тепловых сетей в г. Колпино к зданию по адресу: Загородная ул., д.63, лит.Б</t>
  </si>
  <si>
    <r>
      <t>Мероприятие</t>
    </r>
    <r>
      <rPr>
        <vertAlign val="superscript"/>
        <sz val="9"/>
        <rFont val="Tahoma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</si>
  <si>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</si>
  <si>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</si>
  <si>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</t>
    </r>
  </si>
  <si>
    <r>
      <t>Мероприятие</t>
    </r>
    <r>
      <rPr>
        <vertAlign val="superscript"/>
        <sz val="9"/>
        <rFont val="Tahoma"/>
        <family val="2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</si>
  <si>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</si>
  <si>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</si>
  <si>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</si>
  <si>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</si>
  <si>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</si>
  <si>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</si>
  <si>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13</t>
    </r>
    <r>
      <rPr>
        <sz val="11"/>
        <color theme="1"/>
        <rFont val="Calibri"/>
        <family val="2"/>
        <charset val="204"/>
        <scheme val="minor"/>
      </rPr>
      <t/>
    </r>
  </si>
  <si>
    <t>Инвестиционная программа Государственного унитарного предприятия «Топливно-энергетический комплекс   Санкт-Петербурга» в сфере теплоснабжения на период 2019-2023  годы на территории Санкт-Петербурга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</si>
  <si>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
  -Г. Санкт-Петербург (40000000) 
_x000D_
Централизованная система теплоснабжения:_x000D_
  - наименование отсутствует</t>
  </si>
  <si>
    <t>1.4   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</t>
  </si>
  <si>
    <t xml:space="preserve"> 3.1.1  Реконструкция или модернизация существующих тепловых сетей. Магистральные и распределительные тепловые сети</t>
  </si>
  <si>
    <t xml:space="preserve"> 3.1.2 Реконструкция или модернизация существующих тепловых сетей. Квартальные тепловые сети</t>
  </si>
  <si>
    <t>4.1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тепловых сетей и оборудовании ЦТП.</t>
  </si>
  <si>
    <r>
      <t>Мероприятие</t>
    </r>
    <r>
      <rPr>
        <vertAlign val="superscript"/>
        <sz val="9"/>
        <rFont val="Tahoma"/>
        <family val="2"/>
        <charset val="204"/>
      </rPr>
      <t>14</t>
    </r>
    <r>
      <rPr>
        <sz val="11"/>
        <color theme="1"/>
        <rFont val="Calibri"/>
        <family val="2"/>
        <charset val="204"/>
        <scheme val="minor"/>
      </rPr>
      <t/>
    </r>
  </si>
  <si>
    <r>
      <t>Мероприятие</t>
    </r>
    <r>
      <rPr>
        <vertAlign val="superscript"/>
        <sz val="9"/>
        <rFont val="Tahoma"/>
        <family val="2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</si>
  <si>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>4.2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филиала энергетических источников</t>
  </si>
  <si>
    <t>4.3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Мероприятия, направленные на повышение антитеррористической защищённости объектов</t>
  </si>
  <si>
    <t>прибыль, направленная на инвестиции</t>
  </si>
  <si>
    <t>8.1.4</t>
  </si>
  <si>
    <t>20.12.2020</t>
  </si>
  <si>
    <t xml:space="preserve"> в сфере теплоснабжения за  2020год</t>
  </si>
  <si>
    <t>Реконструкция магистральной тепловой сети в г. Пушкин от котельной по адресу: Красносельское шоссе, д.7а, лит.Н до врезки на здания ГУП "Водоканал"</t>
  </si>
  <si>
    <t>Реконструкция участка тепловой сети г. Пушкин по ул. Оранжерейная от ТК-9 по Октябрьскому бульвару до ТК у д. 32/34 по ул. Пушкинская</t>
  </si>
  <si>
    <t>Реконструкция тепловых сетей в кварталах 5, 3А, 3Б, 4А, 6 г. Колпино, вывод 2, от ТК-1 у забора АО "ГСР ТЭЦ"</t>
  </si>
  <si>
    <t>Реконструкция тепловых сетей в квартале 7-11 г. Колпино, от ТК-6 ул. Братьев Радченко</t>
  </si>
  <si>
    <t>Реконструкция тепловых сетей г. Колпино в квартале 16, трубопроводы отопления и гвс от ЦТП №7 по адресу: ул. Ижорского батальона, д. 17</t>
  </si>
  <si>
    <t>Реконструкция тепловых сетей от групповой котельной по адресу: г. Павловск, ул. Обороны, д.6а до жилых домов: ул. Обороны, д.1, д.2, д.4, д.4а, д.6, д.8</t>
  </si>
  <si>
    <t>Реконструкция магистральной тепловой сети на участке от ТК-14К3 до ТК-14К1В (включая ТК) вдоль Торфяной дороги</t>
  </si>
  <si>
    <t>34</t>
  </si>
  <si>
    <t>Реконструкция магистральной тепловой сети по пр. Испытателей от ТК-14К1 на Гаккелевской улице до ТК-2К1 на пр. Испытателей</t>
  </si>
  <si>
    <t>35</t>
  </si>
  <si>
    <t xml:space="preserve">Реконструкция «4-й-Кировской» квартальной котельной по адресу: СПб, Двинская ул., д.14 корп. 2, лит. А с переводом на основное топливо – природный газ </t>
  </si>
  <si>
    <t>Форма №3-ИП ТС</t>
  </si>
  <si>
    <t>Отчёт о  показателелях, достижение которых предусмотрено в результате реализации мероприятий инвестиционной программы</t>
  </si>
  <si>
    <t>Государственного унитарного предприятия "Топливно-энергетический комплекс Санкт-Петербурга"</t>
  </si>
  <si>
    <t xml:space="preserve"> в сфере теплоснабжения за 2020  год</t>
  </si>
  <si>
    <t>Наименование показателя</t>
  </si>
  <si>
    <t>Ед. изм.</t>
  </si>
  <si>
    <t>План 2020</t>
  </si>
  <si>
    <t>Факт 2020</t>
  </si>
  <si>
    <t>Удельный расход электрической энергии на траспортировку теплоносителя</t>
  </si>
  <si>
    <t>кВт*ч/м3</t>
  </si>
  <si>
    <t>-</t>
  </si>
  <si>
    <t>Удельный расход условного топлива на отпуск единицы тепловой энергии с коллекторов</t>
  </si>
  <si>
    <t>кг у. т./Гкал</t>
  </si>
  <si>
    <t>Объем присоединяемой тепловой нагрузки новых потребителей</t>
  </si>
  <si>
    <t>Гкал/ч</t>
  </si>
  <si>
    <t>Износ объектов системы теплоснабжения</t>
  </si>
  <si>
    <t>Износ тепловых сетей</t>
  </si>
  <si>
    <t>4.2</t>
  </si>
  <si>
    <t xml:space="preserve">Износ котельных </t>
  </si>
  <si>
    <t>Потери тепловой энергии при передаче тепловой энергии по тепловым сетям</t>
  </si>
  <si>
    <t>% от полезного отпуска тепловой энергии</t>
  </si>
  <si>
    <t>Отпуск тепловой энергии в сеть</t>
  </si>
  <si>
    <t>тыс.Гкал</t>
  </si>
  <si>
    <t>Потери тепловой энергии в сети</t>
  </si>
  <si>
    <t>% от отпуска тепловой энергии в сеть</t>
  </si>
  <si>
    <t>в т.ч.</t>
  </si>
  <si>
    <t>в сетях ГУП "ТЭК СПб"</t>
  </si>
  <si>
    <t>Потери теплоносителя при передаче тепловой энергии по тепловым сетям</t>
  </si>
  <si>
    <t xml:space="preserve">тонн в год для воды 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</si>
  <si>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реды:</t>
  </si>
  <si>
    <t>т/год</t>
  </si>
  <si>
    <t>7.1</t>
  </si>
  <si>
    <t>Снижение выбросов SO2 -</t>
  </si>
  <si>
    <t>7.2</t>
  </si>
  <si>
    <t>Снижение выбросов сажи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</si>
</sst>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0.0000"/>
    <numFmt numFmtId="170" formatCode="#,##0.00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0" borderId="3" applyNumberFormat="0" applyAlignment="0">
      <protection locked="0"/>
    </xf>
    <xf numFmtId="165" fontId="10" fillId="0" borderId="0" applyFont="0" applyFill="0" applyBorder="0" applyAlignment="0" applyProtection="0"/>
    <xf numFmtId="166" fontId="4" fillId="2" borderId="0">
      <protection locked="0"/>
    </xf>
    <xf numFmtId="0" fontId="11" fillId="0" borderId="0" applyFill="0" applyBorder="0" applyProtection="0">
      <alignment vertical="center"/>
    </xf>
    <xf numFmtId="167" fontId="4" fillId="2" borderId="0">
      <protection locked="0"/>
    </xf>
    <xf numFmtId="168" fontId="4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3" borderId="3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4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" fillId="5" borderId="5" applyNumberFormat="0" applyFont="0" applyFill="0" applyAlignment="0" applyProtection="0">
      <alignment horizontal="center" vertical="center" wrapText="1"/>
    </xf>
    <xf numFmtId="0" fontId="21" fillId="0" borderId="0" applyBorder="0">
      <alignment horizontal="center" vertical="center" wrapText="1"/>
    </xf>
    <xf numFmtId="4" fontId="4" fillId="2" borderId="6" applyBorder="0">
      <alignment horizontal="right"/>
    </xf>
    <xf numFmtId="49" fontId="4" fillId="0" borderId="0" applyBorder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0" fontId="22" fillId="0" borderId="0"/>
    <xf numFmtId="49" fontId="2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4" fillId="0" borderId="0" applyBorder="0">
      <alignment vertical="top"/>
    </xf>
    <xf numFmtId="49" fontId="4" fillId="6" borderId="0" applyBorder="0">
      <alignment vertical="top"/>
    </xf>
    <xf numFmtId="49" fontId="4" fillId="0" borderId="0" applyBorder="0">
      <alignment vertical="top"/>
    </xf>
    <xf numFmtId="49" fontId="25" fillId="5" borderId="0" applyBorder="0">
      <alignment vertical="top"/>
    </xf>
    <xf numFmtId="49" fontId="24" fillId="0" borderId="0" applyBorder="0">
      <alignment vertical="top"/>
    </xf>
    <xf numFmtId="0" fontId="26" fillId="0" borderId="0"/>
    <xf numFmtId="49" fontId="24" fillId="0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0" fontId="22" fillId="0" borderId="0"/>
    <xf numFmtId="9" fontId="1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0" fontId="4" fillId="0" borderId="6" xfId="2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27" fillId="0" borderId="0" xfId="76" applyFont="1" applyFill="1" applyBorder="1" applyAlignment="1" applyProtection="1">
      <alignment horizontal="left" vertical="center" wrapText="1" indent="1"/>
    </xf>
    <xf numFmtId="0" fontId="27" fillId="0" borderId="0" xfId="76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4" fontId="33" fillId="0" borderId="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30" fillId="0" borderId="6" xfId="0" applyFont="1" applyFill="1" applyBorder="1" applyAlignment="1">
      <alignment vertical="center" wrapText="1"/>
    </xf>
    <xf numFmtId="169" fontId="30" fillId="0" borderId="6" xfId="0" applyNumberFormat="1" applyFont="1" applyBorder="1" applyAlignment="1">
      <alignment vertical="center"/>
    </xf>
    <xf numFmtId="2" fontId="30" fillId="0" borderId="6" xfId="0" applyNumberFormat="1" applyFont="1" applyBorder="1" applyAlignment="1">
      <alignment vertical="center"/>
    </xf>
    <xf numFmtId="3" fontId="30" fillId="0" borderId="6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9" fontId="30" fillId="7" borderId="6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7" fillId="7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169" fontId="30" fillId="0" borderId="21" xfId="0" applyNumberFormat="1" applyFont="1" applyBorder="1" applyAlignment="1">
      <alignment vertical="center"/>
    </xf>
    <xf numFmtId="2" fontId="30" fillId="0" borderId="21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169" fontId="38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6" xfId="0" applyFill="1" applyBorder="1" applyAlignment="1">
      <alignment horizontal="center" wrapText="1"/>
    </xf>
    <xf numFmtId="14" fontId="0" fillId="0" borderId="6" xfId="0" applyNumberForma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center" wrapText="1"/>
    </xf>
    <xf numFmtId="4" fontId="0" fillId="0" borderId="6" xfId="0" applyNumberFormat="1" applyFont="1" applyFill="1" applyBorder="1" applyAlignment="1">
      <alignment horizontal="center" wrapText="1"/>
    </xf>
    <xf numFmtId="4" fontId="34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0" fillId="0" borderId="0" xfId="0" applyNumberFormat="1" applyFill="1" applyAlignment="1">
      <alignment horizontal="center"/>
    </xf>
    <xf numFmtId="49" fontId="4" fillId="0" borderId="6" xfId="1" applyNumberFormat="1" applyFont="1" applyFill="1" applyBorder="1" applyAlignment="1" applyProtection="1">
      <alignment horizontal="left" vertical="center" wrapText="1"/>
      <protection locked="0"/>
    </xf>
    <xf numFmtId="170" fontId="0" fillId="0" borderId="6" xfId="0" applyNumberFormat="1" applyFill="1" applyBorder="1" applyAlignment="1">
      <alignment horizont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left" wrapText="1"/>
    </xf>
    <xf numFmtId="2" fontId="30" fillId="0" borderId="6" xfId="0" applyNumberFormat="1" applyFont="1" applyFill="1" applyBorder="1" applyAlignment="1">
      <alignment vertical="center"/>
    </xf>
    <xf numFmtId="167" fontId="30" fillId="0" borderId="6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horizontal="center" vertical="center"/>
    </xf>
    <xf numFmtId="169" fontId="30" fillId="0" borderId="6" xfId="0" applyNumberFormat="1" applyFont="1" applyFill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9" fontId="30" fillId="0" borderId="20" xfId="0" applyNumberFormat="1" applyFont="1" applyFill="1" applyBorder="1" applyAlignment="1">
      <alignment horizontal="center" vertical="center"/>
    </xf>
    <xf numFmtId="169" fontId="30" fillId="0" borderId="21" xfId="0" applyNumberFormat="1" applyFont="1" applyFill="1" applyBorder="1" applyAlignment="1">
      <alignment vertical="center"/>
    </xf>
    <xf numFmtId="2" fontId="30" fillId="0" borderId="21" xfId="0" applyNumberFormat="1" applyFont="1" applyFill="1" applyBorder="1" applyAlignment="1">
      <alignment vertical="center"/>
    </xf>
    <xf numFmtId="169" fontId="30" fillId="7" borderId="0" xfId="0" applyNumberFormat="1" applyFont="1" applyFill="1" applyBorder="1" applyAlignment="1">
      <alignment vertical="center"/>
    </xf>
    <xf numFmtId="0" fontId="3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4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49" fontId="3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2" fontId="40" fillId="7" borderId="6" xfId="0" applyNumberFormat="1" applyFont="1" applyFill="1" applyBorder="1" applyAlignment="1">
      <alignment horizontal="center" vertical="center" wrapText="1"/>
    </xf>
    <xf numFmtId="4" fontId="30" fillId="7" borderId="6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2" fontId="3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center" wrapText="1" inden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 indent="3"/>
    </xf>
    <xf numFmtId="3" fontId="40" fillId="0" borderId="6" xfId="0" applyNumberFormat="1" applyFont="1" applyFill="1" applyBorder="1" applyAlignment="1">
      <alignment horizontal="center" vertical="center"/>
    </xf>
    <xf numFmtId="49" fontId="30" fillId="0" borderId="6" xfId="78" applyNumberFormat="1" applyFont="1" applyFill="1" applyBorder="1" applyAlignment="1">
      <alignment horizontal="center" vertical="center" wrapText="1"/>
    </xf>
    <xf numFmtId="49" fontId="41" fillId="0" borderId="0" xfId="7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2" fillId="0" borderId="0" xfId="0" applyFont="1" applyAlignment="1">
      <alignment vertical="center"/>
    </xf>
    <xf numFmtId="0" fontId="27" fillId="0" borderId="7" xfId="76" applyFont="1" applyFill="1" applyBorder="1" applyAlignment="1" applyProtection="1">
      <alignment horizontal="left" vertical="center" wrapText="1" indent="1"/>
    </xf>
    <xf numFmtId="0" fontId="27" fillId="0" borderId="1" xfId="76" applyFont="1" applyFill="1" applyBorder="1" applyAlignment="1" applyProtection="1">
      <alignment horizontal="left" vertical="center" wrapText="1" indent="1"/>
    </xf>
    <xf numFmtId="0" fontId="27" fillId="0" borderId="8" xfId="76" applyFont="1" applyFill="1" applyBorder="1" applyAlignment="1" applyProtection="1">
      <alignment horizontal="left" vertical="center" wrapText="1" indent="1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0" fontId="30" fillId="0" borderId="6" xfId="77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wrapText="1"/>
    </xf>
  </cellXfs>
  <cellStyles count="79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Гиперссылка 2" xfId="32"/>
    <cellStyle name="Гиперссылка 2 2" xfId="33"/>
    <cellStyle name="Гиперссылка 3" xfId="34"/>
    <cellStyle name="Гиперссылка 4" xfId="35"/>
    <cellStyle name="Гиперссылка 4 2" xfId="36"/>
    <cellStyle name="Гиперссылка 5" xfId="37"/>
    <cellStyle name="Границы" xfId="38"/>
    <cellStyle name="Заголовок" xfId="39"/>
    <cellStyle name="ЗаголовокСтолбца" xfId="2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2 4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2 2" xfId="66"/>
    <cellStyle name="Обычный 3 3" xfId="67"/>
    <cellStyle name="Обычный 3 4" xfId="68"/>
    <cellStyle name="Обычный 4" xfId="69"/>
    <cellStyle name="Обычный 5" xfId="70"/>
    <cellStyle name="Обычный 5 2" xfId="71"/>
    <cellStyle name="Обычный 6" xfId="72"/>
    <cellStyle name="Обычный 7" xfId="73"/>
    <cellStyle name="Обычный 8" xfId="74"/>
    <cellStyle name="Обычный 9" xfId="75"/>
    <cellStyle name="Обычный_кап рем_ГУП ТЭК2006осн" xfId="78"/>
    <cellStyle name="Обычный_Мониторинг инвестиций" xfId="1"/>
    <cellStyle name="Обычный_Шаблон по источникам для Модуля Реестр (2)" xfId="76"/>
    <cellStyle name="Процентный" xfId="7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0;&#1086;&#1087;&#1080;&#1103;%20FAS%20JKH%20OPEN%20INFO%20BALANCE%20WARM(v1%200%203)_&#1057;&#1055;&#107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59;&#1087;&#1088;&#1072;&#1074;&#1083;&#1077;&#1085;&#1080;&#1077;%20&#1080;&#1085;&#1074;&#1077;&#1089;&#1090;&#1080;&#1094;&#1080;&#1086;&#1085;&#1085;&#1086;&#1075;&#1086;%20&#1087;&#1083;&#1072;&#1085;&#1080;&#1088;&#1086;&#1074;&#1072;&#1085;&#1080;&#1103;\&#1048;&#1055;%20&#1089;&#1086;&#1073;&#1089;&#1090;&#1074;&#1077;&#1085;&#1085;&#1099;&#1077;%20&#1089;&#1088;&#1077;&#1076;&#1089;&#1090;&#1074;&#1072;\&#1056;&#1072;&#1089;&#1082;&#1088;&#1099;&#1090;&#1080;&#1077;%20&#1080;&#1085;&#1092;&#1086;&#1088;&#1084;&#1072;&#1094;&#1080;&#1080;%20&#1048;&#1055;2019-2023\&#1054;&#1090;&#1095;&#1105;&#1090;&#1099;%20&#1087;&#1086;%20&#1048;&#1055;%20&#1075;&#1086;&#1076;&#1086;&#1074;&#1099;&#1077;\&#1057;&#1090;&#1072;&#1085;&#1076;&#1072;&#1088;&#1090;&#1099;%20&#1054;&#1090;&#1095;&#1105;&#1090;%20&#1079;&#1072;%202018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godaVL/Desktop/&#1056;&#1072;&#1089;&#1082;&#1088;&#1099;&#1090;&#1080;&#1077;%20&#1080;&#1085;&#1092;&#1086;&#1088;&#1084;&#1072;&#1094;&#1080;&#1080;%20&#1048;&#1055;2019-2023/2020/&#1054;&#1090;&#1095;&#1105;&#1090;%20&#1079;&#1072;%202020%20&#1075;&#1086;&#1076;/&#1086;&#1090;&#1095;&#1077;&#1090;%20&#1048;&#1055;%20&#1079;&#1072;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Копия FAS JKH OPEN INFO BALANCE"/>
    </sheetNames>
    <sheetDataSet>
      <sheetData sheetId="0"/>
      <sheetData sheetId="1"/>
      <sheetData sheetId="2">
        <row r="3">
          <cell r="B3" t="str">
            <v>Версия 1.0.3</v>
          </cell>
        </row>
      </sheetData>
      <sheetData sheetId="3"/>
      <sheetData sheetId="4">
        <row r="7">
          <cell r="F7" t="str">
            <v>г.Санкт-Петербург</v>
          </cell>
        </row>
        <row r="14">
          <cell r="F14" t="str">
            <v>04.04.2019</v>
          </cell>
        </row>
        <row r="20">
          <cell r="F20">
            <v>2018</v>
          </cell>
        </row>
        <row r="26">
          <cell r="F26" t="str">
            <v>ГУП "ТЭК СПб"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/>
      <sheetData sheetId="6"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>
            <v>0</v>
          </cell>
        </row>
      </sheetData>
      <sheetData sheetId="7"/>
      <sheetData sheetId="8">
        <row r="23">
          <cell r="G23">
            <v>22</v>
          </cell>
        </row>
        <row r="29">
          <cell r="G29">
            <v>29406668.979899999</v>
          </cell>
        </row>
        <row r="30">
          <cell r="G30">
            <v>36500143.694982506</v>
          </cell>
        </row>
        <row r="86">
          <cell r="G86">
            <v>474026.44300000003</v>
          </cell>
          <cell r="H86">
            <v>0</v>
          </cell>
        </row>
        <row r="87">
          <cell r="G87" t="str">
            <v>отсутствует</v>
          </cell>
          <cell r="H87">
            <v>0</v>
          </cell>
        </row>
        <row r="89">
          <cell r="G89" t="str">
            <v>отсутствует</v>
          </cell>
          <cell r="H8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 t="str">
            <v>город Санкт-Петербург, город Санкт-Петербург (40000000);</v>
          </cell>
        </row>
      </sheetData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.5"/>
      <sheetName val="Лист1"/>
    </sheetNames>
    <sheetDataSet>
      <sheetData sheetId="0">
        <row r="20">
          <cell r="W20" t="str">
            <v>y</v>
          </cell>
        </row>
        <row r="21">
          <cell r="W21" t="str">
            <v>i</v>
          </cell>
        </row>
        <row r="23">
          <cell r="W23" t="str">
            <v>y</v>
          </cell>
        </row>
        <row r="24">
          <cell r="W24" t="str">
            <v>i</v>
          </cell>
        </row>
        <row r="25">
          <cell r="W25" t="str">
            <v>i</v>
          </cell>
        </row>
        <row r="26">
          <cell r="W26" t="str">
            <v>i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19-2023гг (кор)"/>
      <sheetName val="Лист1"/>
      <sheetName val="1.1.1строительство)"/>
      <sheetName val="1.3.59реконструкция"/>
    </sheetNames>
    <sheetDataSet>
      <sheetData sheetId="0">
        <row r="428">
          <cell r="M428">
            <v>433327.7</v>
          </cell>
        </row>
        <row r="928">
          <cell r="O928">
            <v>35243.662880000003</v>
          </cell>
          <cell r="P928">
            <v>11353.16</v>
          </cell>
          <cell r="Q928">
            <v>1673.2929799999999</v>
          </cell>
          <cell r="R928">
            <v>28302.54089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zoomScale="75" zoomScaleNormal="75" workbookViewId="0">
      <pane xSplit="2" ySplit="7" topLeftCell="C74" activePane="bottomRight" state="frozen"/>
      <selection pane="topRight" activeCell="C1" sqref="C1"/>
      <selection pane="bottomLeft" activeCell="A8" sqref="A8"/>
      <selection pane="bottomRight" activeCell="G46" sqref="G46"/>
    </sheetView>
  </sheetViews>
  <sheetFormatPr defaultRowHeight="15" outlineLevelRow="2"/>
  <cols>
    <col min="1" max="1" width="7.7109375" style="44" customWidth="1"/>
    <col min="2" max="2" width="35" style="45" customWidth="1"/>
    <col min="3" max="3" width="9.5703125" style="44" customWidth="1"/>
    <col min="4" max="4" width="26.42578125" style="44" customWidth="1"/>
    <col min="5" max="5" width="0" style="44" hidden="1" customWidth="1"/>
    <col min="6" max="6" width="17.28515625" style="44" customWidth="1"/>
    <col min="7" max="19" width="25.7109375" style="44" customWidth="1"/>
    <col min="20" max="16384" width="9.140625" style="45"/>
  </cols>
  <sheetData>
    <row r="1" spans="1:19">
      <c r="A1" s="94" t="s">
        <v>14</v>
      </c>
      <c r="B1" s="95"/>
      <c r="C1" s="95"/>
      <c r="D1" s="96"/>
    </row>
    <row r="2" spans="1:19">
      <c r="A2" s="5"/>
      <c r="B2" s="4"/>
      <c r="C2" s="5"/>
      <c r="D2" s="4"/>
    </row>
    <row r="3" spans="1:19" s="46" customFormat="1">
      <c r="A3" s="100" t="s">
        <v>158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</row>
    <row r="4" spans="1:19" s="46" customFormat="1" ht="165.75" customHeight="1">
      <c r="A4" s="97" t="s">
        <v>0</v>
      </c>
      <c r="B4" s="97" t="s">
        <v>1</v>
      </c>
      <c r="C4" s="97" t="s">
        <v>15</v>
      </c>
      <c r="D4" s="98" t="s">
        <v>236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s="46" customFormat="1" ht="35.25" customHeight="1">
      <c r="A5" s="97"/>
      <c r="B5" s="97"/>
      <c r="C5" s="97"/>
      <c r="D5" s="1" t="s">
        <v>16</v>
      </c>
      <c r="E5" s="1" t="s">
        <v>17</v>
      </c>
      <c r="F5" s="1" t="s">
        <v>226</v>
      </c>
      <c r="G5" s="1" t="s">
        <v>223</v>
      </c>
      <c r="H5" s="1" t="s">
        <v>224</v>
      </c>
      <c r="I5" s="1" t="s">
        <v>225</v>
      </c>
      <c r="J5" s="1" t="s">
        <v>227</v>
      </c>
      <c r="K5" s="1" t="s">
        <v>228</v>
      </c>
      <c r="L5" s="1" t="s">
        <v>229</v>
      </c>
      <c r="M5" s="1" t="s">
        <v>230</v>
      </c>
      <c r="N5" s="1" t="s">
        <v>231</v>
      </c>
      <c r="O5" s="1" t="s">
        <v>232</v>
      </c>
      <c r="P5" s="1" t="s">
        <v>233</v>
      </c>
      <c r="Q5" s="1" t="s">
        <v>234</v>
      </c>
      <c r="R5" s="1" t="s">
        <v>241</v>
      </c>
      <c r="S5" s="1" t="s">
        <v>242</v>
      </c>
    </row>
    <row r="6" spans="1:19" s="46" customFormat="1">
      <c r="A6" s="47" t="s">
        <v>2</v>
      </c>
      <c r="B6" s="47" t="s">
        <v>3</v>
      </c>
      <c r="C6" s="47" t="s">
        <v>18</v>
      </c>
      <c r="D6" s="47" t="s">
        <v>19</v>
      </c>
      <c r="E6" s="47" t="s">
        <v>20</v>
      </c>
      <c r="F6" s="47" t="s">
        <v>21</v>
      </c>
      <c r="G6" s="47" t="s">
        <v>22</v>
      </c>
      <c r="H6" s="47" t="s">
        <v>23</v>
      </c>
      <c r="I6" s="47" t="s">
        <v>24</v>
      </c>
      <c r="J6" s="47" t="s">
        <v>25</v>
      </c>
      <c r="K6" s="47" t="s">
        <v>26</v>
      </c>
      <c r="L6" s="47" t="s">
        <v>27</v>
      </c>
      <c r="M6" s="47" t="s">
        <v>28</v>
      </c>
      <c r="N6" s="47" t="s">
        <v>29</v>
      </c>
      <c r="O6" s="47"/>
      <c r="P6" s="47"/>
      <c r="Q6" s="47"/>
      <c r="R6" s="47"/>
      <c r="S6" s="47" t="s">
        <v>30</v>
      </c>
    </row>
    <row r="7" spans="1:19" ht="168.75">
      <c r="A7" s="2">
        <v>1</v>
      </c>
      <c r="B7" s="3" t="s">
        <v>4</v>
      </c>
      <c r="C7" s="58" t="s">
        <v>5</v>
      </c>
      <c r="D7" s="56" t="s">
        <v>235</v>
      </c>
      <c r="E7" s="56"/>
      <c r="F7" s="56" t="s">
        <v>6</v>
      </c>
      <c r="G7" s="56" t="s">
        <v>7</v>
      </c>
      <c r="H7" s="56" t="s">
        <v>237</v>
      </c>
      <c r="I7" s="56" t="s">
        <v>8</v>
      </c>
      <c r="J7" s="56" t="s">
        <v>9</v>
      </c>
      <c r="K7" s="56" t="s">
        <v>238</v>
      </c>
      <c r="L7" s="56" t="s">
        <v>239</v>
      </c>
      <c r="M7" s="56" t="s">
        <v>10</v>
      </c>
      <c r="N7" s="56" t="s">
        <v>11</v>
      </c>
      <c r="O7" s="56" t="s">
        <v>12</v>
      </c>
      <c r="P7" s="56" t="s">
        <v>240</v>
      </c>
      <c r="Q7" s="56" t="s">
        <v>243</v>
      </c>
      <c r="R7" s="56" t="s">
        <v>244</v>
      </c>
      <c r="S7" s="56" t="s">
        <v>13</v>
      </c>
    </row>
    <row r="8" spans="1:19" ht="30" outlineLevel="2">
      <c r="A8" s="47">
        <v>2</v>
      </c>
      <c r="B8" s="59" t="s">
        <v>31</v>
      </c>
      <c r="C8" s="47" t="s">
        <v>5</v>
      </c>
      <c r="D8" s="48">
        <v>43448</v>
      </c>
      <c r="E8" s="47" t="s">
        <v>5</v>
      </c>
      <c r="F8" s="47" t="s">
        <v>5</v>
      </c>
      <c r="G8" s="47" t="s">
        <v>5</v>
      </c>
      <c r="H8" s="47" t="s">
        <v>5</v>
      </c>
      <c r="I8" s="47" t="s">
        <v>5</v>
      </c>
      <c r="J8" s="47" t="s">
        <v>5</v>
      </c>
      <c r="K8" s="47" t="s">
        <v>5</v>
      </c>
      <c r="L8" s="47" t="s">
        <v>5</v>
      </c>
      <c r="M8" s="47" t="s">
        <v>5</v>
      </c>
      <c r="N8" s="47" t="s">
        <v>5</v>
      </c>
      <c r="O8" s="47"/>
      <c r="P8" s="47"/>
      <c r="Q8" s="47"/>
      <c r="R8" s="47"/>
      <c r="S8" s="47" t="s">
        <v>5</v>
      </c>
    </row>
    <row r="9" spans="1:19" ht="30" outlineLevel="2">
      <c r="A9" s="47" t="s">
        <v>32</v>
      </c>
      <c r="B9" s="59" t="s">
        <v>33</v>
      </c>
      <c r="C9" s="47" t="s">
        <v>5</v>
      </c>
      <c r="D9" s="48" t="s">
        <v>247</v>
      </c>
      <c r="E9" s="47" t="s">
        <v>5</v>
      </c>
      <c r="F9" s="47" t="s">
        <v>5</v>
      </c>
      <c r="G9" s="47" t="s">
        <v>5</v>
      </c>
      <c r="H9" s="47" t="s">
        <v>5</v>
      </c>
      <c r="I9" s="47" t="s">
        <v>5</v>
      </c>
      <c r="J9" s="47" t="s">
        <v>5</v>
      </c>
      <c r="K9" s="47" t="s">
        <v>5</v>
      </c>
      <c r="L9" s="47" t="s">
        <v>5</v>
      </c>
      <c r="M9" s="47" t="s">
        <v>5</v>
      </c>
      <c r="N9" s="47" t="s">
        <v>5</v>
      </c>
      <c r="O9" s="47"/>
      <c r="P9" s="47"/>
      <c r="Q9" s="47"/>
      <c r="R9" s="47"/>
      <c r="S9" s="47" t="s">
        <v>5</v>
      </c>
    </row>
    <row r="10" spans="1:19" ht="60" outlineLevel="2">
      <c r="A10" s="47" t="s">
        <v>18</v>
      </c>
      <c r="B10" s="59" t="s">
        <v>34</v>
      </c>
      <c r="C10" s="47" t="s">
        <v>5</v>
      </c>
      <c r="D10" s="49" t="s">
        <v>35</v>
      </c>
      <c r="E10" s="47" t="s">
        <v>5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47" t="s">
        <v>5</v>
      </c>
      <c r="L10" s="47" t="s">
        <v>5</v>
      </c>
      <c r="M10" s="47" t="s">
        <v>5</v>
      </c>
      <c r="N10" s="47" t="s">
        <v>5</v>
      </c>
      <c r="O10" s="47"/>
      <c r="P10" s="47"/>
      <c r="Q10" s="47"/>
      <c r="R10" s="47"/>
      <c r="S10" s="47" t="s">
        <v>5</v>
      </c>
    </row>
    <row r="11" spans="1:19" ht="30" outlineLevel="2">
      <c r="A11" s="47" t="s">
        <v>19</v>
      </c>
      <c r="B11" s="59" t="s">
        <v>36</v>
      </c>
      <c r="C11" s="47" t="s">
        <v>5</v>
      </c>
      <c r="D11" s="47" t="s">
        <v>37</v>
      </c>
      <c r="E11" s="47" t="s">
        <v>5</v>
      </c>
      <c r="F11" s="47" t="s">
        <v>5</v>
      </c>
      <c r="G11" s="47" t="s">
        <v>5</v>
      </c>
      <c r="H11" s="47" t="s">
        <v>5</v>
      </c>
      <c r="I11" s="47" t="s">
        <v>5</v>
      </c>
      <c r="J11" s="47" t="s">
        <v>5</v>
      </c>
      <c r="K11" s="47" t="s">
        <v>5</v>
      </c>
      <c r="L11" s="47" t="s">
        <v>5</v>
      </c>
      <c r="M11" s="47" t="s">
        <v>5</v>
      </c>
      <c r="N11" s="47" t="s">
        <v>5</v>
      </c>
      <c r="O11" s="47"/>
      <c r="P11" s="47"/>
      <c r="Q11" s="47"/>
      <c r="R11" s="47"/>
      <c r="S11" s="47" t="s">
        <v>5</v>
      </c>
    </row>
    <row r="12" spans="1:19" ht="120" outlineLevel="2">
      <c r="A12" s="47" t="s">
        <v>38</v>
      </c>
      <c r="B12" s="59" t="s">
        <v>39</v>
      </c>
      <c r="C12" s="47" t="s">
        <v>5</v>
      </c>
      <c r="D12" s="49" t="s">
        <v>40</v>
      </c>
      <c r="E12" s="47" t="s">
        <v>5</v>
      </c>
      <c r="F12" s="47" t="s">
        <v>5</v>
      </c>
      <c r="G12" s="47" t="s">
        <v>5</v>
      </c>
      <c r="H12" s="47" t="s">
        <v>5</v>
      </c>
      <c r="I12" s="47" t="s">
        <v>5</v>
      </c>
      <c r="J12" s="47" t="s">
        <v>5</v>
      </c>
      <c r="K12" s="47" t="s">
        <v>5</v>
      </c>
      <c r="L12" s="47" t="s">
        <v>5</v>
      </c>
      <c r="M12" s="47" t="s">
        <v>5</v>
      </c>
      <c r="N12" s="47" t="s">
        <v>5</v>
      </c>
      <c r="O12" s="47"/>
      <c r="P12" s="47"/>
      <c r="Q12" s="47"/>
      <c r="R12" s="47"/>
      <c r="S12" s="47" t="s">
        <v>5</v>
      </c>
    </row>
    <row r="13" spans="1:19" ht="45" outlineLevel="2">
      <c r="A13" s="47" t="s">
        <v>41</v>
      </c>
      <c r="B13" s="59" t="s">
        <v>42</v>
      </c>
      <c r="C13" s="47" t="s">
        <v>5</v>
      </c>
      <c r="D13" s="48">
        <v>43466</v>
      </c>
      <c r="E13" s="47"/>
      <c r="F13" s="48">
        <v>43466</v>
      </c>
      <c r="G13" s="48">
        <v>43466</v>
      </c>
      <c r="H13" s="48">
        <v>43831</v>
      </c>
      <c r="I13" s="48">
        <v>43466</v>
      </c>
      <c r="J13" s="48">
        <v>43466</v>
      </c>
      <c r="K13" s="48">
        <v>43466</v>
      </c>
      <c r="L13" s="48">
        <v>43466</v>
      </c>
      <c r="M13" s="48">
        <v>43466</v>
      </c>
      <c r="N13" s="48">
        <v>43466</v>
      </c>
      <c r="O13" s="48">
        <v>43466</v>
      </c>
      <c r="P13" s="48">
        <v>43466</v>
      </c>
      <c r="Q13" s="48"/>
      <c r="R13" s="48"/>
      <c r="S13" s="48">
        <v>43466</v>
      </c>
    </row>
    <row r="14" spans="1:19" ht="45" outlineLevel="2">
      <c r="A14" s="47" t="s">
        <v>43</v>
      </c>
      <c r="B14" s="59" t="s">
        <v>44</v>
      </c>
      <c r="C14" s="47" t="s">
        <v>5</v>
      </c>
      <c r="D14" s="48">
        <v>45291</v>
      </c>
      <c r="E14" s="47"/>
      <c r="F14" s="48">
        <v>45291</v>
      </c>
      <c r="G14" s="48">
        <v>45291</v>
      </c>
      <c r="H14" s="48">
        <v>45291</v>
      </c>
      <c r="I14" s="48">
        <v>45291</v>
      </c>
      <c r="J14" s="48">
        <v>45291</v>
      </c>
      <c r="K14" s="48">
        <v>45291</v>
      </c>
      <c r="L14" s="48">
        <v>45291</v>
      </c>
      <c r="M14" s="48">
        <v>45291</v>
      </c>
      <c r="N14" s="48">
        <v>45291</v>
      </c>
      <c r="O14" s="48">
        <v>45291</v>
      </c>
      <c r="P14" s="48">
        <v>45291</v>
      </c>
      <c r="Q14" s="48"/>
      <c r="R14" s="48"/>
      <c r="S14" s="48">
        <v>45291</v>
      </c>
    </row>
    <row r="15" spans="1:19" ht="120" outlineLevel="2">
      <c r="A15" s="47" t="s">
        <v>45</v>
      </c>
      <c r="B15" s="50" t="s">
        <v>46</v>
      </c>
      <c r="C15" s="47" t="s">
        <v>47</v>
      </c>
      <c r="D15" s="51">
        <f t="shared" ref="D15:D20" si="0">SUM(F15:S15)</f>
        <v>8544171.1270299982</v>
      </c>
      <c r="E15" s="51">
        <v>0</v>
      </c>
      <c r="F15" s="51">
        <f>F16</f>
        <v>155791.41000000006</v>
      </c>
      <c r="G15" s="51">
        <f t="shared" ref="G15:S15" si="1">G16</f>
        <v>297591.91830000008</v>
      </c>
      <c r="H15" s="51">
        <f t="shared" si="1"/>
        <v>616.66999999999996</v>
      </c>
      <c r="I15" s="51">
        <f t="shared" si="1"/>
        <v>37608.42</v>
      </c>
      <c r="J15" s="51">
        <f t="shared" si="1"/>
        <v>28820.577000000001</v>
      </c>
      <c r="K15" s="51">
        <f t="shared" si="1"/>
        <v>3699959.6052999999</v>
      </c>
      <c r="L15" s="51">
        <f t="shared" si="1"/>
        <v>2194064.3234299999</v>
      </c>
      <c r="M15" s="51">
        <f t="shared" si="1"/>
        <v>499537.22</v>
      </c>
      <c r="N15" s="51">
        <f t="shared" si="1"/>
        <v>58838.027000000002</v>
      </c>
      <c r="O15" s="51">
        <f t="shared" si="1"/>
        <v>914544.40899999905</v>
      </c>
      <c r="P15" s="51">
        <f t="shared" si="1"/>
        <v>136232.87599999999</v>
      </c>
      <c r="Q15" s="51">
        <f t="shared" si="1"/>
        <v>400696.663</v>
      </c>
      <c r="R15" s="51">
        <f t="shared" si="1"/>
        <v>116955.57799999999</v>
      </c>
      <c r="S15" s="51">
        <f t="shared" si="1"/>
        <v>2913.43</v>
      </c>
    </row>
    <row r="16" spans="1:19" outlineLevel="1">
      <c r="A16" s="47" t="s">
        <v>48</v>
      </c>
      <c r="B16" s="50">
        <v>2020</v>
      </c>
      <c r="C16" s="47" t="s">
        <v>47</v>
      </c>
      <c r="D16" s="51">
        <f t="shared" si="0"/>
        <v>8544171.1270299982</v>
      </c>
      <c r="E16" s="51">
        <v>0</v>
      </c>
      <c r="F16" s="52">
        <f>F17+F18+F19+F20</f>
        <v>155791.41000000006</v>
      </c>
      <c r="G16" s="52">
        <f t="shared" ref="G16:S16" si="2">G17+G18+G19+G20</f>
        <v>297591.91830000008</v>
      </c>
      <c r="H16" s="52">
        <f t="shared" si="2"/>
        <v>616.66999999999996</v>
      </c>
      <c r="I16" s="52">
        <f t="shared" si="2"/>
        <v>37608.42</v>
      </c>
      <c r="J16" s="52">
        <f t="shared" si="2"/>
        <v>28820.577000000001</v>
      </c>
      <c r="K16" s="52">
        <f t="shared" si="2"/>
        <v>3699959.6052999999</v>
      </c>
      <c r="L16" s="52">
        <f t="shared" si="2"/>
        <v>2194064.3234299999</v>
      </c>
      <c r="M16" s="52">
        <f t="shared" si="2"/>
        <v>499537.22</v>
      </c>
      <c r="N16" s="52">
        <f t="shared" si="2"/>
        <v>58838.027000000002</v>
      </c>
      <c r="O16" s="52">
        <f t="shared" si="2"/>
        <v>914544.40899999905</v>
      </c>
      <c r="P16" s="52">
        <f t="shared" si="2"/>
        <v>136232.87599999999</v>
      </c>
      <c r="Q16" s="52">
        <f t="shared" si="2"/>
        <v>400696.663</v>
      </c>
      <c r="R16" s="52">
        <f t="shared" si="2"/>
        <v>116955.57799999999</v>
      </c>
      <c r="S16" s="52">
        <f t="shared" si="2"/>
        <v>2913.43</v>
      </c>
    </row>
    <row r="17" spans="1:19" outlineLevel="1">
      <c r="A17" s="47" t="s">
        <v>49</v>
      </c>
      <c r="B17" s="50" t="s">
        <v>50</v>
      </c>
      <c r="C17" s="47" t="s">
        <v>47</v>
      </c>
      <c r="D17" s="51">
        <f t="shared" si="0"/>
        <v>3658497.7517299997</v>
      </c>
      <c r="E17" s="51"/>
      <c r="F17" s="51">
        <v>0</v>
      </c>
      <c r="G17" s="51">
        <v>0</v>
      </c>
      <c r="H17" s="51">
        <v>0</v>
      </c>
      <c r="I17" s="51">
        <v>37608.42</v>
      </c>
      <c r="J17" s="51">
        <v>28820.577000000001</v>
      </c>
      <c r="K17" s="51">
        <f>3699959.6053-K19</f>
        <v>1526433.0052999998</v>
      </c>
      <c r="L17" s="51">
        <f>2194064.32343-L20</f>
        <v>631748.98342999979</v>
      </c>
      <c r="M17" s="51">
        <f>499537.22-M19</f>
        <v>66209.51999999996</v>
      </c>
      <c r="N17" s="51">
        <v>58838.027000000002</v>
      </c>
      <c r="O17" s="51">
        <f>914544.408999999-O19</f>
        <v>873212.40899999905</v>
      </c>
      <c r="P17" s="51">
        <f>136232.876</f>
        <v>136232.87599999999</v>
      </c>
      <c r="Q17" s="51">
        <f>400696.663-Q20</f>
        <v>179524.92600000001</v>
      </c>
      <c r="R17" s="51">
        <v>116955.57799999999</v>
      </c>
      <c r="S17" s="51">
        <v>2913.43</v>
      </c>
    </row>
    <row r="18" spans="1:19" ht="30" outlineLevel="1">
      <c r="A18" s="47" t="s">
        <v>51</v>
      </c>
      <c r="B18" s="50" t="s">
        <v>52</v>
      </c>
      <c r="C18" s="47" t="s">
        <v>47</v>
      </c>
      <c r="D18" s="51">
        <f t="shared" si="0"/>
        <v>453999.99830000015</v>
      </c>
      <c r="E18" s="51"/>
      <c r="F18" s="51">
        <v>155791.41000000006</v>
      </c>
      <c r="G18" s="51">
        <v>297591.91830000008</v>
      </c>
      <c r="H18" s="51">
        <v>616.66999999999996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/>
      <c r="P18" s="51"/>
      <c r="Q18" s="51"/>
      <c r="R18" s="51"/>
      <c r="S18" s="51">
        <v>0</v>
      </c>
    </row>
    <row r="19" spans="1:19" ht="30" outlineLevel="1">
      <c r="A19" s="51" t="s">
        <v>53</v>
      </c>
      <c r="B19" s="51" t="s">
        <v>54</v>
      </c>
      <c r="C19" s="51" t="s">
        <v>47</v>
      </c>
      <c r="D19" s="51">
        <f t="shared" si="0"/>
        <v>2648186.3000000003</v>
      </c>
      <c r="E19" s="51"/>
      <c r="F19" s="51"/>
      <c r="G19" s="51">
        <v>0</v>
      </c>
      <c r="H19" s="51">
        <v>0</v>
      </c>
      <c r="I19" s="51">
        <v>0</v>
      </c>
      <c r="J19" s="51"/>
      <c r="K19" s="51">
        <v>2173526.6</v>
      </c>
      <c r="L19" s="51">
        <v>0</v>
      </c>
      <c r="M19" s="51">
        <f>'[3]ИП 2019-2023гг (кор)'!$M$428</f>
        <v>433327.7</v>
      </c>
      <c r="N19" s="51">
        <v>0</v>
      </c>
      <c r="O19" s="51">
        <v>41332</v>
      </c>
      <c r="P19" s="51"/>
      <c r="Q19" s="51"/>
      <c r="R19" s="51"/>
      <c r="S19" s="51">
        <v>0</v>
      </c>
    </row>
    <row r="20" spans="1:19" ht="30" outlineLevel="1">
      <c r="A20" s="51" t="s">
        <v>246</v>
      </c>
      <c r="B20" s="51" t="s">
        <v>245</v>
      </c>
      <c r="C20" s="51" t="s">
        <v>47</v>
      </c>
      <c r="D20" s="51">
        <f t="shared" si="0"/>
        <v>1783487.077</v>
      </c>
      <c r="E20" s="51"/>
      <c r="F20" s="51"/>
      <c r="G20" s="51"/>
      <c r="H20" s="51"/>
      <c r="I20" s="51"/>
      <c r="J20" s="51"/>
      <c r="K20" s="51"/>
      <c r="L20" s="51">
        <v>1562315.34</v>
      </c>
      <c r="M20" s="51"/>
      <c r="N20" s="51"/>
      <c r="O20" s="51"/>
      <c r="P20" s="51">
        <v>0</v>
      </c>
      <c r="Q20" s="51">
        <v>221171.73699999999</v>
      </c>
      <c r="R20" s="51"/>
      <c r="S20" s="51"/>
    </row>
    <row r="21" spans="1:19" ht="30" outlineLevel="2">
      <c r="A21" s="47" t="s">
        <v>55</v>
      </c>
      <c r="B21" s="59" t="s">
        <v>56</v>
      </c>
      <c r="C21" s="47" t="s">
        <v>5</v>
      </c>
      <c r="D21" s="51" t="s">
        <v>5</v>
      </c>
      <c r="E21" s="51" t="s">
        <v>5</v>
      </c>
      <c r="F21" s="51" t="s">
        <v>5</v>
      </c>
      <c r="G21" s="51" t="s">
        <v>5</v>
      </c>
      <c r="H21" s="51" t="s">
        <v>5</v>
      </c>
      <c r="I21" s="51" t="s">
        <v>5</v>
      </c>
      <c r="J21" s="51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/>
      <c r="P21" s="51"/>
      <c r="Q21" s="51"/>
      <c r="R21" s="51"/>
      <c r="S21" s="51" t="s">
        <v>5</v>
      </c>
    </row>
    <row r="22" spans="1:19" outlineLevel="2">
      <c r="A22" s="47" t="s">
        <v>57</v>
      </c>
      <c r="B22" s="59" t="s">
        <v>58</v>
      </c>
      <c r="C22" s="47" t="s">
        <v>5</v>
      </c>
      <c r="D22" s="51" t="s">
        <v>5</v>
      </c>
      <c r="E22" s="51" t="s">
        <v>5</v>
      </c>
      <c r="F22" s="51" t="s">
        <v>5</v>
      </c>
      <c r="G22" s="51" t="s">
        <v>5</v>
      </c>
      <c r="H22" s="51" t="s">
        <v>5</v>
      </c>
      <c r="I22" s="51" t="s">
        <v>5</v>
      </c>
      <c r="J22" s="51" t="s">
        <v>5</v>
      </c>
      <c r="K22" s="51" t="s">
        <v>5</v>
      </c>
      <c r="L22" s="51" t="s">
        <v>5</v>
      </c>
      <c r="M22" s="51" t="s">
        <v>5</v>
      </c>
      <c r="N22" s="51" t="s">
        <v>5</v>
      </c>
      <c r="O22" s="51"/>
      <c r="P22" s="51"/>
      <c r="Q22" s="51"/>
      <c r="R22" s="51"/>
      <c r="S22" s="51" t="s">
        <v>5</v>
      </c>
    </row>
    <row r="23" spans="1:19" outlineLevel="2">
      <c r="A23" s="47" t="s">
        <v>59</v>
      </c>
      <c r="B23" s="59" t="s">
        <v>60</v>
      </c>
      <c r="C23" s="47" t="s">
        <v>61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outlineLevel="2">
      <c r="A24" s="47" t="s">
        <v>62</v>
      </c>
      <c r="B24" s="59" t="s">
        <v>63</v>
      </c>
      <c r="C24" s="47" t="s">
        <v>61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30" outlineLevel="2">
      <c r="A25" s="47" t="s">
        <v>64</v>
      </c>
      <c r="B25" s="59" t="s">
        <v>65</v>
      </c>
      <c r="C25" s="47" t="s">
        <v>5</v>
      </c>
      <c r="D25" s="51" t="s">
        <v>5</v>
      </c>
      <c r="E25" s="51" t="s">
        <v>5</v>
      </c>
      <c r="F25" s="51" t="s">
        <v>5</v>
      </c>
      <c r="G25" s="51" t="s">
        <v>5</v>
      </c>
      <c r="H25" s="51" t="s">
        <v>5</v>
      </c>
      <c r="I25" s="51" t="s">
        <v>5</v>
      </c>
      <c r="J25" s="51" t="s">
        <v>5</v>
      </c>
      <c r="K25" s="51" t="s">
        <v>5</v>
      </c>
      <c r="L25" s="51" t="s">
        <v>5</v>
      </c>
      <c r="M25" s="51" t="s">
        <v>5</v>
      </c>
      <c r="N25" s="51" t="s">
        <v>5</v>
      </c>
      <c r="O25" s="51"/>
      <c r="P25" s="51"/>
      <c r="Q25" s="51"/>
      <c r="R25" s="51"/>
      <c r="S25" s="51" t="s">
        <v>5</v>
      </c>
    </row>
    <row r="26" spans="1:19" outlineLevel="2">
      <c r="A26" s="47" t="s">
        <v>66</v>
      </c>
      <c r="B26" s="59" t="s">
        <v>60</v>
      </c>
      <c r="C26" s="47" t="s">
        <v>67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outlineLevel="2">
      <c r="A27" s="47" t="s">
        <v>68</v>
      </c>
      <c r="B27" s="59" t="s">
        <v>63</v>
      </c>
      <c r="C27" s="47" t="s">
        <v>67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45" outlineLevel="2">
      <c r="A28" s="47" t="s">
        <v>69</v>
      </c>
      <c r="B28" s="59" t="s">
        <v>70</v>
      </c>
      <c r="C28" s="47" t="s">
        <v>5</v>
      </c>
      <c r="D28" s="51" t="s">
        <v>5</v>
      </c>
      <c r="E28" s="51" t="s">
        <v>5</v>
      </c>
      <c r="F28" s="51" t="s">
        <v>5</v>
      </c>
      <c r="G28" s="51" t="s">
        <v>5</v>
      </c>
      <c r="H28" s="51" t="s">
        <v>5</v>
      </c>
      <c r="I28" s="51" t="s">
        <v>5</v>
      </c>
      <c r="J28" s="51" t="s">
        <v>5</v>
      </c>
      <c r="K28" s="51" t="s">
        <v>5</v>
      </c>
      <c r="L28" s="51" t="s">
        <v>5</v>
      </c>
      <c r="M28" s="51" t="s">
        <v>5</v>
      </c>
      <c r="N28" s="51" t="s">
        <v>5</v>
      </c>
      <c r="O28" s="51"/>
      <c r="P28" s="51"/>
      <c r="Q28" s="51"/>
      <c r="R28" s="51"/>
      <c r="S28" s="51" t="s">
        <v>5</v>
      </c>
    </row>
    <row r="29" spans="1:19" ht="30" outlineLevel="2">
      <c r="A29" s="47" t="s">
        <v>71</v>
      </c>
      <c r="B29" s="59" t="s">
        <v>60</v>
      </c>
      <c r="C29" s="47" t="s">
        <v>72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ht="30" outlineLevel="2">
      <c r="A30" s="47" t="s">
        <v>73</v>
      </c>
      <c r="B30" s="59" t="s">
        <v>63</v>
      </c>
      <c r="C30" s="47" t="s">
        <v>72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  <row r="31" spans="1:19" ht="30" outlineLevel="2">
      <c r="A31" s="47" t="s">
        <v>74</v>
      </c>
      <c r="B31" s="59" t="s">
        <v>75</v>
      </c>
      <c r="C31" s="47" t="s">
        <v>5</v>
      </c>
      <c r="D31" s="51"/>
      <c r="E31" s="51" t="s">
        <v>5</v>
      </c>
      <c r="F31" s="51" t="s">
        <v>5</v>
      </c>
      <c r="G31" s="51" t="s">
        <v>5</v>
      </c>
      <c r="H31" s="51" t="s">
        <v>5</v>
      </c>
      <c r="I31" s="51" t="s">
        <v>5</v>
      </c>
      <c r="J31" s="51" t="s">
        <v>5</v>
      </c>
      <c r="K31" s="51" t="s">
        <v>5</v>
      </c>
      <c r="L31" s="51" t="s">
        <v>5</v>
      </c>
      <c r="M31" s="51" t="s">
        <v>5</v>
      </c>
      <c r="N31" s="51" t="s">
        <v>5</v>
      </c>
      <c r="O31" s="51"/>
      <c r="P31" s="51"/>
      <c r="Q31" s="51"/>
      <c r="R31" s="51"/>
      <c r="S31" s="51" t="s">
        <v>5</v>
      </c>
    </row>
    <row r="32" spans="1:19" outlineLevel="2">
      <c r="A32" s="47" t="s">
        <v>76</v>
      </c>
      <c r="B32" s="59" t="s">
        <v>60</v>
      </c>
      <c r="C32" s="47" t="s">
        <v>77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outlineLevel="2">
      <c r="A33" s="47" t="s">
        <v>78</v>
      </c>
      <c r="B33" s="59" t="s">
        <v>63</v>
      </c>
      <c r="C33" s="47" t="s">
        <v>77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outlineLevel="2">
      <c r="A34" s="47" t="s">
        <v>79</v>
      </c>
      <c r="B34" s="59" t="s">
        <v>80</v>
      </c>
      <c r="C34" s="47" t="s">
        <v>5</v>
      </c>
      <c r="D34" s="51"/>
      <c r="E34" s="51" t="s">
        <v>5</v>
      </c>
      <c r="F34" s="51" t="s">
        <v>5</v>
      </c>
      <c r="G34" s="51" t="s">
        <v>5</v>
      </c>
      <c r="H34" s="51" t="s">
        <v>5</v>
      </c>
      <c r="I34" s="51" t="s">
        <v>5</v>
      </c>
      <c r="J34" s="51" t="s">
        <v>5</v>
      </c>
      <c r="K34" s="51" t="s">
        <v>5</v>
      </c>
      <c r="L34" s="51" t="s">
        <v>5</v>
      </c>
      <c r="M34" s="51" t="s">
        <v>5</v>
      </c>
      <c r="N34" s="51" t="s">
        <v>5</v>
      </c>
      <c r="O34" s="51"/>
      <c r="P34" s="51"/>
      <c r="Q34" s="51"/>
      <c r="R34" s="51"/>
      <c r="S34" s="51" t="s">
        <v>5</v>
      </c>
    </row>
    <row r="35" spans="1:19" outlineLevel="2">
      <c r="A35" s="47" t="s">
        <v>81</v>
      </c>
      <c r="B35" s="59" t="s">
        <v>60</v>
      </c>
      <c r="C35" s="47" t="s">
        <v>82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outlineLevel="2">
      <c r="A36" s="47" t="s">
        <v>83</v>
      </c>
      <c r="B36" s="59" t="s">
        <v>63</v>
      </c>
      <c r="C36" s="47" t="s">
        <v>82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30" outlineLevel="2">
      <c r="A37" s="47" t="s">
        <v>84</v>
      </c>
      <c r="B37" s="59" t="s">
        <v>85</v>
      </c>
      <c r="C37" s="47" t="s">
        <v>5</v>
      </c>
      <c r="D37" s="51"/>
      <c r="E37" s="51" t="s">
        <v>5</v>
      </c>
      <c r="F37" s="51" t="s">
        <v>5</v>
      </c>
      <c r="G37" s="51" t="s">
        <v>5</v>
      </c>
      <c r="H37" s="51" t="s">
        <v>5</v>
      </c>
      <c r="I37" s="51" t="s">
        <v>5</v>
      </c>
      <c r="J37" s="51" t="s">
        <v>5</v>
      </c>
      <c r="K37" s="51" t="s">
        <v>5</v>
      </c>
      <c r="L37" s="51" t="s">
        <v>5</v>
      </c>
      <c r="M37" s="51" t="s">
        <v>5</v>
      </c>
      <c r="N37" s="51" t="s">
        <v>5</v>
      </c>
      <c r="O37" s="51"/>
      <c r="P37" s="51"/>
      <c r="Q37" s="51"/>
      <c r="R37" s="51"/>
      <c r="S37" s="51" t="s">
        <v>5</v>
      </c>
    </row>
    <row r="38" spans="1:19" outlineLevel="2">
      <c r="A38" s="47" t="s">
        <v>86</v>
      </c>
      <c r="B38" s="59" t="s">
        <v>60</v>
      </c>
      <c r="C38" s="47" t="s">
        <v>77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outlineLevel="2">
      <c r="A39" s="47" t="s">
        <v>87</v>
      </c>
      <c r="B39" s="59" t="s">
        <v>63</v>
      </c>
      <c r="C39" s="47" t="s">
        <v>77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30" outlineLevel="2">
      <c r="A40" s="47" t="s">
        <v>88</v>
      </c>
      <c r="B40" s="59" t="s">
        <v>89</v>
      </c>
      <c r="C40" s="47" t="s">
        <v>5</v>
      </c>
      <c r="D40" s="51"/>
      <c r="E40" s="51" t="s">
        <v>5</v>
      </c>
      <c r="F40" s="51" t="s">
        <v>5</v>
      </c>
      <c r="G40" s="51" t="s">
        <v>5</v>
      </c>
      <c r="H40" s="51" t="s">
        <v>5</v>
      </c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/>
      <c r="P40" s="51"/>
      <c r="Q40" s="51"/>
      <c r="R40" s="51"/>
      <c r="S40" s="51" t="s">
        <v>5</v>
      </c>
    </row>
    <row r="41" spans="1:19" outlineLevel="2">
      <c r="A41" s="47" t="s">
        <v>90</v>
      </c>
      <c r="B41" s="59" t="s">
        <v>60</v>
      </c>
      <c r="C41" s="47" t="s">
        <v>77</v>
      </c>
      <c r="D41" s="51">
        <v>63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outlineLevel="2">
      <c r="A42" s="47" t="s">
        <v>91</v>
      </c>
      <c r="B42" s="59" t="s">
        <v>63</v>
      </c>
      <c r="C42" s="47" t="s">
        <v>77</v>
      </c>
      <c r="D42" s="51">
        <v>63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ht="30" outlineLevel="2">
      <c r="A43" s="47" t="s">
        <v>92</v>
      </c>
      <c r="B43" s="59" t="s">
        <v>93</v>
      </c>
      <c r="C43" s="47" t="s">
        <v>5</v>
      </c>
      <c r="D43" s="51"/>
      <c r="E43" s="51" t="s">
        <v>5</v>
      </c>
      <c r="F43" s="51" t="s">
        <v>5</v>
      </c>
      <c r="G43" s="51" t="s">
        <v>5</v>
      </c>
      <c r="H43" s="51" t="s">
        <v>5</v>
      </c>
      <c r="I43" s="51" t="s">
        <v>5</v>
      </c>
      <c r="J43" s="51" t="s">
        <v>5</v>
      </c>
      <c r="K43" s="51" t="s">
        <v>5</v>
      </c>
      <c r="L43" s="51" t="s">
        <v>5</v>
      </c>
      <c r="M43" s="51" t="s">
        <v>5</v>
      </c>
      <c r="N43" s="51" t="s">
        <v>5</v>
      </c>
      <c r="O43" s="51"/>
      <c r="P43" s="51"/>
      <c r="Q43" s="51"/>
      <c r="R43" s="51"/>
      <c r="S43" s="51" t="s">
        <v>5</v>
      </c>
    </row>
    <row r="44" spans="1:19" outlineLevel="2">
      <c r="A44" s="47" t="s">
        <v>94</v>
      </c>
      <c r="B44" s="59" t="s">
        <v>60</v>
      </c>
      <c r="C44" s="47" t="s">
        <v>77</v>
      </c>
      <c r="D44" s="51">
        <v>57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outlineLevel="2">
      <c r="A45" s="47" t="s">
        <v>95</v>
      </c>
      <c r="B45" s="59" t="s">
        <v>63</v>
      </c>
      <c r="C45" s="47" t="s">
        <v>77</v>
      </c>
      <c r="D45" s="51">
        <v>57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19" ht="30" outlineLevel="2">
      <c r="A46" s="47" t="s">
        <v>96</v>
      </c>
      <c r="B46" s="59" t="s">
        <v>97</v>
      </c>
      <c r="C46" s="47" t="s">
        <v>5</v>
      </c>
      <c r="D46" s="51"/>
      <c r="E46" s="51" t="s">
        <v>5</v>
      </c>
      <c r="F46" s="51" t="s">
        <v>5</v>
      </c>
      <c r="G46" s="51" t="s">
        <v>5</v>
      </c>
      <c r="H46" s="51" t="s">
        <v>5</v>
      </c>
      <c r="I46" s="51" t="s">
        <v>5</v>
      </c>
      <c r="J46" s="51" t="s">
        <v>5</v>
      </c>
      <c r="K46" s="51" t="s">
        <v>5</v>
      </c>
      <c r="L46" s="51" t="s">
        <v>5</v>
      </c>
      <c r="M46" s="51" t="s">
        <v>5</v>
      </c>
      <c r="N46" s="51" t="s">
        <v>5</v>
      </c>
      <c r="O46" s="51"/>
      <c r="P46" s="51"/>
      <c r="Q46" s="51"/>
      <c r="R46" s="51"/>
      <c r="S46" s="51" t="s">
        <v>5</v>
      </c>
    </row>
    <row r="47" spans="1:19" outlineLevel="2">
      <c r="A47" s="47" t="s">
        <v>98</v>
      </c>
      <c r="B47" s="59" t="s">
        <v>60</v>
      </c>
      <c r="C47" s="47" t="s">
        <v>77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</row>
    <row r="48" spans="1:19" outlineLevel="2">
      <c r="A48" s="47" t="s">
        <v>99</v>
      </c>
      <c r="B48" s="59" t="s">
        <v>63</v>
      </c>
      <c r="C48" s="47" t="s">
        <v>77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30" outlineLevel="2">
      <c r="A49" s="47" t="s">
        <v>100</v>
      </c>
      <c r="B49" s="59" t="s">
        <v>101</v>
      </c>
      <c r="C49" s="47" t="s">
        <v>5</v>
      </c>
      <c r="D49" s="51"/>
      <c r="E49" s="51" t="s">
        <v>5</v>
      </c>
      <c r="F49" s="51" t="s">
        <v>5</v>
      </c>
      <c r="G49" s="51" t="s">
        <v>5</v>
      </c>
      <c r="H49" s="51" t="s">
        <v>5</v>
      </c>
      <c r="I49" s="51" t="s">
        <v>5</v>
      </c>
      <c r="J49" s="51" t="s">
        <v>5</v>
      </c>
      <c r="K49" s="51" t="s">
        <v>5</v>
      </c>
      <c r="L49" s="51" t="s">
        <v>5</v>
      </c>
      <c r="M49" s="51" t="s">
        <v>5</v>
      </c>
      <c r="N49" s="51" t="s">
        <v>5</v>
      </c>
      <c r="O49" s="51"/>
      <c r="P49" s="51"/>
      <c r="Q49" s="51"/>
      <c r="R49" s="51"/>
      <c r="S49" s="51" t="s">
        <v>5</v>
      </c>
    </row>
    <row r="50" spans="1:19" outlineLevel="2">
      <c r="A50" s="47" t="s">
        <v>102</v>
      </c>
      <c r="B50" s="59" t="s">
        <v>60</v>
      </c>
      <c r="C50" s="47" t="s">
        <v>77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outlineLevel="2">
      <c r="A51" s="47" t="s">
        <v>103</v>
      </c>
      <c r="B51" s="59" t="s">
        <v>63</v>
      </c>
      <c r="C51" s="47" t="s">
        <v>77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19" outlineLevel="2">
      <c r="A52" s="47" t="s">
        <v>104</v>
      </c>
      <c r="B52" s="59" t="s">
        <v>105</v>
      </c>
      <c r="C52" s="47" t="s">
        <v>5</v>
      </c>
      <c r="D52" s="51"/>
      <c r="E52" s="51" t="s">
        <v>5</v>
      </c>
      <c r="F52" s="51" t="s">
        <v>5</v>
      </c>
      <c r="G52" s="51" t="s">
        <v>5</v>
      </c>
      <c r="H52" s="51" t="s">
        <v>5</v>
      </c>
      <c r="I52" s="51" t="s">
        <v>5</v>
      </c>
      <c r="J52" s="51" t="s">
        <v>5</v>
      </c>
      <c r="K52" s="51" t="s">
        <v>5</v>
      </c>
      <c r="L52" s="51" t="s">
        <v>5</v>
      </c>
      <c r="M52" s="51" t="s">
        <v>5</v>
      </c>
      <c r="N52" s="51" t="s">
        <v>5</v>
      </c>
      <c r="O52" s="51"/>
      <c r="P52" s="51"/>
      <c r="Q52" s="51"/>
      <c r="R52" s="51"/>
      <c r="S52" s="51" t="s">
        <v>5</v>
      </c>
    </row>
    <row r="53" spans="1:19" ht="45" outlineLevel="2">
      <c r="A53" s="47" t="s">
        <v>106</v>
      </c>
      <c r="B53" s="59" t="s">
        <v>60</v>
      </c>
      <c r="C53" s="47" t="s">
        <v>107</v>
      </c>
      <c r="D53" s="57">
        <v>0.16438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45" outlineLevel="2">
      <c r="A54" s="47" t="s">
        <v>108</v>
      </c>
      <c r="B54" s="59" t="s">
        <v>63</v>
      </c>
      <c r="C54" s="47" t="s">
        <v>107</v>
      </c>
      <c r="D54" s="57">
        <v>0.16475999999999999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30" outlineLevel="2">
      <c r="A55" s="47" t="s">
        <v>109</v>
      </c>
      <c r="B55" s="59" t="s">
        <v>110</v>
      </c>
      <c r="C55" s="47" t="s">
        <v>5</v>
      </c>
      <c r="D55" s="51"/>
      <c r="E55" s="51" t="s">
        <v>5</v>
      </c>
      <c r="F55" s="51" t="s">
        <v>5</v>
      </c>
      <c r="G55" s="51" t="s">
        <v>5</v>
      </c>
      <c r="H55" s="51" t="s">
        <v>5</v>
      </c>
      <c r="I55" s="51" t="s">
        <v>5</v>
      </c>
      <c r="J55" s="51" t="s">
        <v>5</v>
      </c>
      <c r="K55" s="51" t="s">
        <v>5</v>
      </c>
      <c r="L55" s="51" t="s">
        <v>5</v>
      </c>
      <c r="M55" s="51" t="s">
        <v>5</v>
      </c>
      <c r="N55" s="51" t="s">
        <v>5</v>
      </c>
      <c r="O55" s="51"/>
      <c r="P55" s="51"/>
      <c r="Q55" s="51"/>
      <c r="R55" s="51"/>
      <c r="S55" s="51" t="s">
        <v>5</v>
      </c>
    </row>
    <row r="56" spans="1:19" ht="30" outlineLevel="2">
      <c r="A56" s="47" t="s">
        <v>111</v>
      </c>
      <c r="B56" s="59" t="s">
        <v>60</v>
      </c>
      <c r="C56" s="47" t="s">
        <v>112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30" outlineLevel="2">
      <c r="A57" s="47" t="s">
        <v>113</v>
      </c>
      <c r="B57" s="59" t="s">
        <v>63</v>
      </c>
      <c r="C57" s="47" t="s">
        <v>112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30" outlineLevel="2">
      <c r="A58" s="47" t="s">
        <v>114</v>
      </c>
      <c r="B58" s="59" t="s">
        <v>115</v>
      </c>
      <c r="C58" s="47" t="s">
        <v>5</v>
      </c>
      <c r="D58" s="51"/>
      <c r="E58" s="51" t="s">
        <v>5</v>
      </c>
      <c r="F58" s="51" t="s">
        <v>5</v>
      </c>
      <c r="G58" s="51" t="s">
        <v>5</v>
      </c>
      <c r="H58" s="51" t="s">
        <v>5</v>
      </c>
      <c r="I58" s="51" t="s">
        <v>5</v>
      </c>
      <c r="J58" s="51" t="s">
        <v>5</v>
      </c>
      <c r="K58" s="51" t="s">
        <v>5</v>
      </c>
      <c r="L58" s="51" t="s">
        <v>5</v>
      </c>
      <c r="M58" s="51" t="s">
        <v>5</v>
      </c>
      <c r="N58" s="51" t="s">
        <v>5</v>
      </c>
      <c r="O58" s="51"/>
      <c r="P58" s="51"/>
      <c r="Q58" s="51"/>
      <c r="R58" s="51"/>
      <c r="S58" s="51" t="s">
        <v>5</v>
      </c>
    </row>
    <row r="59" spans="1:19" ht="30" outlineLevel="2">
      <c r="A59" s="47" t="s">
        <v>116</v>
      </c>
      <c r="B59" s="59" t="s">
        <v>60</v>
      </c>
      <c r="C59" s="47" t="s">
        <v>112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30" outlineLevel="2">
      <c r="A60" s="47" t="s">
        <v>117</v>
      </c>
      <c r="B60" s="59" t="s">
        <v>63</v>
      </c>
      <c r="C60" s="47" t="s">
        <v>112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30" outlineLevel="2">
      <c r="A61" s="47" t="s">
        <v>118</v>
      </c>
      <c r="B61" s="59" t="s">
        <v>119</v>
      </c>
      <c r="C61" s="47" t="s">
        <v>5</v>
      </c>
      <c r="D61" s="51"/>
      <c r="E61" s="51" t="s">
        <v>5</v>
      </c>
      <c r="F61" s="51" t="s">
        <v>5</v>
      </c>
      <c r="G61" s="51" t="s">
        <v>5</v>
      </c>
      <c r="H61" s="51" t="s">
        <v>5</v>
      </c>
      <c r="I61" s="51" t="s">
        <v>5</v>
      </c>
      <c r="J61" s="51" t="s">
        <v>5</v>
      </c>
      <c r="K61" s="51" t="s">
        <v>5</v>
      </c>
      <c r="L61" s="51" t="s">
        <v>5</v>
      </c>
      <c r="M61" s="51" t="s">
        <v>5</v>
      </c>
      <c r="N61" s="51" t="s">
        <v>5</v>
      </c>
      <c r="O61" s="51"/>
      <c r="P61" s="51"/>
      <c r="Q61" s="51"/>
      <c r="R61" s="51"/>
      <c r="S61" s="51" t="s">
        <v>5</v>
      </c>
    </row>
    <row r="62" spans="1:19" outlineLevel="2">
      <c r="A62" s="47" t="s">
        <v>120</v>
      </c>
      <c r="B62" s="59" t="s">
        <v>60</v>
      </c>
      <c r="C62" s="47" t="s">
        <v>121</v>
      </c>
      <c r="D62" s="51">
        <v>0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</row>
    <row r="63" spans="1:19" outlineLevel="2">
      <c r="A63" s="47" t="s">
        <v>122</v>
      </c>
      <c r="B63" s="59" t="s">
        <v>63</v>
      </c>
      <c r="C63" s="47" t="s">
        <v>121</v>
      </c>
      <c r="D63" s="51">
        <v>0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30" outlineLevel="2">
      <c r="A64" s="47" t="s">
        <v>123</v>
      </c>
      <c r="B64" s="59" t="s">
        <v>124</v>
      </c>
      <c r="C64" s="47" t="s">
        <v>5</v>
      </c>
      <c r="D64" s="51"/>
      <c r="E64" s="51" t="s">
        <v>5</v>
      </c>
      <c r="F64" s="51" t="s">
        <v>5</v>
      </c>
      <c r="G64" s="51" t="s">
        <v>5</v>
      </c>
      <c r="H64" s="51" t="s">
        <v>5</v>
      </c>
      <c r="I64" s="51" t="s">
        <v>5</v>
      </c>
      <c r="J64" s="51" t="s">
        <v>5</v>
      </c>
      <c r="K64" s="51" t="s">
        <v>5</v>
      </c>
      <c r="L64" s="51" t="s">
        <v>5</v>
      </c>
      <c r="M64" s="51" t="s">
        <v>5</v>
      </c>
      <c r="N64" s="51" t="s">
        <v>5</v>
      </c>
      <c r="O64" s="51"/>
      <c r="P64" s="51"/>
      <c r="Q64" s="51"/>
      <c r="R64" s="51"/>
      <c r="S64" s="51" t="s">
        <v>5</v>
      </c>
    </row>
    <row r="65" spans="1:19" outlineLevel="2">
      <c r="A65" s="47" t="s">
        <v>125</v>
      </c>
      <c r="B65" s="59" t="s">
        <v>60</v>
      </c>
      <c r="C65" s="47" t="s">
        <v>126</v>
      </c>
      <c r="D65" s="51">
        <v>0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</row>
    <row r="66" spans="1:19" outlineLevel="2">
      <c r="A66" s="47" t="s">
        <v>127</v>
      </c>
      <c r="B66" s="59" t="s">
        <v>63</v>
      </c>
      <c r="C66" s="47" t="s">
        <v>126</v>
      </c>
      <c r="D66" s="51">
        <v>0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</row>
    <row r="67" spans="1:19" outlineLevel="2">
      <c r="A67" s="47" t="s">
        <v>128</v>
      </c>
      <c r="B67" s="59" t="s">
        <v>129</v>
      </c>
      <c r="C67" s="47" t="s">
        <v>5</v>
      </c>
      <c r="D67" s="51"/>
      <c r="E67" s="51" t="s">
        <v>5</v>
      </c>
      <c r="F67" s="51" t="s">
        <v>5</v>
      </c>
      <c r="G67" s="51" t="s">
        <v>5</v>
      </c>
      <c r="H67" s="51" t="s">
        <v>5</v>
      </c>
      <c r="I67" s="51" t="s">
        <v>5</v>
      </c>
      <c r="J67" s="51" t="s">
        <v>5</v>
      </c>
      <c r="K67" s="51" t="s">
        <v>5</v>
      </c>
      <c r="L67" s="51" t="s">
        <v>5</v>
      </c>
      <c r="M67" s="51" t="s">
        <v>5</v>
      </c>
      <c r="N67" s="51" t="s">
        <v>5</v>
      </c>
      <c r="O67" s="51"/>
      <c r="P67" s="51"/>
      <c r="Q67" s="51"/>
      <c r="R67" s="51"/>
      <c r="S67" s="51" t="s">
        <v>5</v>
      </c>
    </row>
    <row r="68" spans="1:19" ht="30" outlineLevel="2">
      <c r="A68" s="47" t="s">
        <v>130</v>
      </c>
      <c r="B68" s="59" t="s">
        <v>60</v>
      </c>
      <c r="C68" s="47" t="s">
        <v>131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</row>
    <row r="69" spans="1:19" ht="30" outlineLevel="2">
      <c r="A69" s="47" t="s">
        <v>132</v>
      </c>
      <c r="B69" s="59" t="s">
        <v>63</v>
      </c>
      <c r="C69" s="47" t="s">
        <v>131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</row>
    <row r="70" spans="1:19" ht="45">
      <c r="A70" s="47" t="s">
        <v>133</v>
      </c>
      <c r="B70" s="50" t="s">
        <v>134</v>
      </c>
      <c r="C70" s="47" t="s">
        <v>47</v>
      </c>
      <c r="D70" s="10">
        <f t="shared" ref="D70:D94" si="3">SUM(F70:S70)</f>
        <v>5818631.5830899989</v>
      </c>
      <c r="E70" s="53">
        <v>0</v>
      </c>
      <c r="F70" s="10">
        <f>F71+F72+F73+F74</f>
        <v>92079.837489999991</v>
      </c>
      <c r="G70" s="10">
        <f t="shared" ref="G70:S70" si="4">G71+G72+G73+G74</f>
        <v>94928.454209999996</v>
      </c>
      <c r="H70" s="10">
        <f t="shared" si="4"/>
        <v>0</v>
      </c>
      <c r="I70" s="10">
        <f t="shared" si="4"/>
        <v>9349.3874699999997</v>
      </c>
      <c r="J70" s="10">
        <f t="shared" si="4"/>
        <v>10469.293830000001</v>
      </c>
      <c r="K70" s="10">
        <f t="shared" si="4"/>
        <v>3316080.7578499997</v>
      </c>
      <c r="L70" s="10">
        <f t="shared" si="4"/>
        <v>799151.48972000007</v>
      </c>
      <c r="M70" s="10">
        <f t="shared" si="4"/>
        <v>417135.71756000002</v>
      </c>
      <c r="N70" s="10">
        <f t="shared" si="4"/>
        <v>15681.524579999999</v>
      </c>
      <c r="O70" s="10">
        <f t="shared" si="4"/>
        <v>618873.89819999994</v>
      </c>
      <c r="P70" s="10">
        <f t="shared" si="4"/>
        <v>52268.039939999995</v>
      </c>
      <c r="Q70" s="10">
        <f t="shared" ref="Q70:R70" si="5">Q71+Q72+Q73+Q74</f>
        <v>164701.43890000001</v>
      </c>
      <c r="R70" s="10">
        <f t="shared" si="5"/>
        <v>227911.74333999999</v>
      </c>
      <c r="S70" s="10">
        <f t="shared" si="4"/>
        <v>0</v>
      </c>
    </row>
    <row r="71" spans="1:19" ht="15.75">
      <c r="A71" s="47" t="s">
        <v>135</v>
      </c>
      <c r="B71" s="59" t="s">
        <v>136</v>
      </c>
      <c r="C71" s="47" t="s">
        <v>47</v>
      </c>
      <c r="D71" s="10">
        <f t="shared" si="3"/>
        <v>496594.00730999996</v>
      </c>
      <c r="E71" s="53">
        <v>0</v>
      </c>
      <c r="F71" s="53">
        <f>F76+F81+F91+F86</f>
        <v>3714.777</v>
      </c>
      <c r="G71" s="53">
        <f t="shared" ref="G71:S71" si="6">G76+G81+G91+G86</f>
        <v>1872.2038299999999</v>
      </c>
      <c r="H71" s="53">
        <f t="shared" si="6"/>
        <v>0</v>
      </c>
      <c r="I71" s="53">
        <f t="shared" si="6"/>
        <v>1037.0701300000001</v>
      </c>
      <c r="J71" s="53">
        <f t="shared" si="6"/>
        <v>0</v>
      </c>
      <c r="K71" s="53">
        <f t="shared" si="6"/>
        <v>334968.90616999997</v>
      </c>
      <c r="L71" s="53">
        <f t="shared" si="6"/>
        <v>30219.680710000001</v>
      </c>
      <c r="M71" s="53">
        <f t="shared" si="6"/>
        <v>28380.976200000001</v>
      </c>
      <c r="N71" s="53">
        <f t="shared" si="6"/>
        <v>14.913399999999999</v>
      </c>
      <c r="O71" s="53">
        <f t="shared" si="6"/>
        <v>48361.563990000002</v>
      </c>
      <c r="P71" s="53">
        <f t="shared" si="6"/>
        <v>4263.9529999999995</v>
      </c>
      <c r="Q71" s="53">
        <f t="shared" si="6"/>
        <v>43759.962879999999</v>
      </c>
      <c r="R71" s="53">
        <f t="shared" si="6"/>
        <v>0</v>
      </c>
      <c r="S71" s="53">
        <f t="shared" si="6"/>
        <v>0</v>
      </c>
    </row>
    <row r="72" spans="1:19" ht="15.75">
      <c r="A72" s="47" t="s">
        <v>137</v>
      </c>
      <c r="B72" s="59" t="s">
        <v>138</v>
      </c>
      <c r="C72" s="47" t="s">
        <v>47</v>
      </c>
      <c r="D72" s="10">
        <f t="shared" si="3"/>
        <v>931323.08916000009</v>
      </c>
      <c r="E72" s="53">
        <v>0</v>
      </c>
      <c r="F72" s="53">
        <f t="shared" ref="F72:S74" si="7">F77+F82+F92+F87</f>
        <v>56339.902749999994</v>
      </c>
      <c r="G72" s="53">
        <f t="shared" si="7"/>
        <v>11216.3339</v>
      </c>
      <c r="H72" s="53">
        <f t="shared" si="7"/>
        <v>0</v>
      </c>
      <c r="I72" s="53">
        <f t="shared" si="7"/>
        <v>7.0704399999999996</v>
      </c>
      <c r="J72" s="53">
        <f t="shared" si="7"/>
        <v>0</v>
      </c>
      <c r="K72" s="53">
        <f t="shared" si="7"/>
        <v>648097.05128000001</v>
      </c>
      <c r="L72" s="53">
        <f t="shared" si="7"/>
        <v>103121.20477</v>
      </c>
      <c r="M72" s="53">
        <f t="shared" si="7"/>
        <v>12846.988799999996</v>
      </c>
      <c r="N72" s="53">
        <f t="shared" si="7"/>
        <v>411.35700000000003</v>
      </c>
      <c r="O72" s="53">
        <f t="shared" si="7"/>
        <v>78191.140669999993</v>
      </c>
      <c r="P72" s="53">
        <f t="shared" si="7"/>
        <v>0</v>
      </c>
      <c r="Q72" s="53">
        <f t="shared" si="7"/>
        <v>20039.717550000001</v>
      </c>
      <c r="R72" s="53">
        <f t="shared" si="7"/>
        <v>1052.3219999999999</v>
      </c>
      <c r="S72" s="53">
        <f t="shared" si="7"/>
        <v>0</v>
      </c>
    </row>
    <row r="73" spans="1:19" ht="15.75">
      <c r="A73" s="47" t="s">
        <v>139</v>
      </c>
      <c r="B73" s="59" t="s">
        <v>140</v>
      </c>
      <c r="C73" s="47" t="s">
        <v>47</v>
      </c>
      <c r="D73" s="10">
        <f t="shared" si="3"/>
        <v>1670487.1753399998</v>
      </c>
      <c r="E73" s="53">
        <v>0</v>
      </c>
      <c r="F73" s="53">
        <f t="shared" si="7"/>
        <v>13945.19902</v>
      </c>
      <c r="G73" s="53">
        <f t="shared" si="7"/>
        <v>39553.255639999996</v>
      </c>
      <c r="H73" s="53">
        <f t="shared" si="7"/>
        <v>0</v>
      </c>
      <c r="I73" s="53">
        <f t="shared" si="7"/>
        <v>940.18389999999999</v>
      </c>
      <c r="J73" s="53">
        <f t="shared" si="7"/>
        <v>23.620830000000002</v>
      </c>
      <c r="K73" s="53">
        <f t="shared" si="7"/>
        <v>1054751.6907299999</v>
      </c>
      <c r="L73" s="53">
        <f t="shared" si="7"/>
        <v>90946.752840000001</v>
      </c>
      <c r="M73" s="53">
        <f t="shared" si="7"/>
        <v>218372.93960000001</v>
      </c>
      <c r="N73" s="53">
        <f t="shared" si="7"/>
        <v>2621.4810000000007</v>
      </c>
      <c r="O73" s="53">
        <f t="shared" si="7"/>
        <v>166500.07548999999</v>
      </c>
      <c r="P73" s="53">
        <f t="shared" si="7"/>
        <v>3295.5909099999999</v>
      </c>
      <c r="Q73" s="53">
        <f t="shared" si="7"/>
        <v>68711.403040000005</v>
      </c>
      <c r="R73" s="53">
        <f t="shared" si="7"/>
        <v>10824.98234</v>
      </c>
      <c r="S73" s="53">
        <f t="shared" si="7"/>
        <v>0</v>
      </c>
    </row>
    <row r="74" spans="1:19" ht="15.75">
      <c r="A74" s="47" t="s">
        <v>141</v>
      </c>
      <c r="B74" s="59" t="s">
        <v>142</v>
      </c>
      <c r="C74" s="47" t="s">
        <v>47</v>
      </c>
      <c r="D74" s="10">
        <f t="shared" si="3"/>
        <v>2720227.31128</v>
      </c>
      <c r="E74" s="53">
        <v>0</v>
      </c>
      <c r="F74" s="53">
        <f t="shared" si="7"/>
        <v>18079.958719999999</v>
      </c>
      <c r="G74" s="53">
        <f t="shared" si="7"/>
        <v>42286.660839999997</v>
      </c>
      <c r="H74" s="53">
        <f t="shared" si="7"/>
        <v>0</v>
      </c>
      <c r="I74" s="53">
        <f t="shared" si="7"/>
        <v>7365.0630000000001</v>
      </c>
      <c r="J74" s="53">
        <f t="shared" si="7"/>
        <v>10445.673000000001</v>
      </c>
      <c r="K74" s="53">
        <f t="shared" si="7"/>
        <v>1278263.1096699999</v>
      </c>
      <c r="L74" s="53">
        <f t="shared" si="7"/>
        <v>574863.85140000004</v>
      </c>
      <c r="M74" s="53">
        <f t="shared" si="7"/>
        <v>157534.81296000001</v>
      </c>
      <c r="N74" s="53">
        <f t="shared" si="7"/>
        <v>12633.773179999998</v>
      </c>
      <c r="O74" s="53">
        <f t="shared" si="7"/>
        <v>325821.11804999999</v>
      </c>
      <c r="P74" s="53">
        <f t="shared" si="7"/>
        <v>44708.496029999995</v>
      </c>
      <c r="Q74" s="53">
        <f t="shared" si="7"/>
        <v>32190.35543</v>
      </c>
      <c r="R74" s="53">
        <f t="shared" si="7"/>
        <v>216034.43899999998</v>
      </c>
      <c r="S74" s="53">
        <f t="shared" si="7"/>
        <v>0</v>
      </c>
    </row>
    <row r="75" spans="1:19" ht="15.75">
      <c r="A75" s="47" t="s">
        <v>143</v>
      </c>
      <c r="B75" s="50" t="s">
        <v>50</v>
      </c>
      <c r="C75" s="54" t="s">
        <v>47</v>
      </c>
      <c r="D75" s="10">
        <f t="shared" si="3"/>
        <v>2644567.0936199999</v>
      </c>
      <c r="E75" s="10">
        <v>0</v>
      </c>
      <c r="F75" s="10">
        <f>F76+F77+F78+F79</f>
        <v>0</v>
      </c>
      <c r="G75" s="10">
        <f t="shared" ref="G75:N75" si="8">G76+G77+G78+G79</f>
        <v>0</v>
      </c>
      <c r="H75" s="10">
        <f t="shared" si="8"/>
        <v>0</v>
      </c>
      <c r="I75" s="10">
        <f t="shared" si="8"/>
        <v>9349.3874699999997</v>
      </c>
      <c r="J75" s="10">
        <f t="shared" si="8"/>
        <v>10469.293830000001</v>
      </c>
      <c r="K75" s="10">
        <f t="shared" si="8"/>
        <v>1218624.0226799997</v>
      </c>
      <c r="L75" s="10">
        <f t="shared" si="8"/>
        <v>403095.95898000005</v>
      </c>
      <c r="M75" s="10">
        <f t="shared" si="8"/>
        <v>37721.465000000069</v>
      </c>
      <c r="N75" s="10">
        <f t="shared" si="8"/>
        <v>15681.524579999999</v>
      </c>
      <c r="O75" s="10">
        <f t="shared" ref="O75:P75" si="9">O76+O77+O78+O79</f>
        <v>581316.87564999994</v>
      </c>
      <c r="P75" s="10">
        <f t="shared" si="9"/>
        <v>52268.039939999995</v>
      </c>
      <c r="Q75" s="10">
        <f t="shared" ref="Q75:R75" si="10">Q76+Q77+Q78+Q79</f>
        <v>88128.782150000014</v>
      </c>
      <c r="R75" s="10">
        <f t="shared" si="10"/>
        <v>227911.74333999999</v>
      </c>
      <c r="S75" s="10">
        <f t="shared" ref="S75" si="11">S76+S77+S78+S79</f>
        <v>0</v>
      </c>
    </row>
    <row r="76" spans="1:19" ht="15.75">
      <c r="A76" s="47" t="s">
        <v>144</v>
      </c>
      <c r="B76" s="59" t="s">
        <v>136</v>
      </c>
      <c r="C76" s="47" t="s">
        <v>47</v>
      </c>
      <c r="D76" s="10">
        <f t="shared" si="3"/>
        <v>175939.1023</v>
      </c>
      <c r="E76" s="53"/>
      <c r="F76" s="53">
        <v>0</v>
      </c>
      <c r="G76" s="53">
        <v>0</v>
      </c>
      <c r="H76" s="53">
        <v>0</v>
      </c>
      <c r="I76" s="53">
        <v>1037.0701300000001</v>
      </c>
      <c r="J76" s="53">
        <v>0</v>
      </c>
      <c r="K76" s="53">
        <f>334968.90617-K86</f>
        <v>73270.924669999979</v>
      </c>
      <c r="L76" s="53">
        <f>30219.68071-L91</f>
        <v>30219.680710000001</v>
      </c>
      <c r="M76" s="53">
        <f>28380.9762-M86</f>
        <v>10372.414000000001</v>
      </c>
      <c r="N76" s="53">
        <v>14.913399999999999</v>
      </c>
      <c r="O76" s="53">
        <f>48361.56399-O86</f>
        <v>48243.846389999999</v>
      </c>
      <c r="P76" s="51">
        <v>4263.9529999999995</v>
      </c>
      <c r="Q76" s="129">
        <f>43759.96288-Q91</f>
        <v>8516.2999999999956</v>
      </c>
      <c r="R76" s="51">
        <v>0</v>
      </c>
      <c r="S76" s="44">
        <v>0</v>
      </c>
    </row>
    <row r="77" spans="1:19" ht="15.75">
      <c r="A77" s="47" t="s">
        <v>145</v>
      </c>
      <c r="B77" s="59" t="s">
        <v>138</v>
      </c>
      <c r="C77" s="47" t="s">
        <v>47</v>
      </c>
      <c r="D77" s="10">
        <f t="shared" si="3"/>
        <v>535716.66005000006</v>
      </c>
      <c r="E77" s="53"/>
      <c r="F77" s="53">
        <v>0</v>
      </c>
      <c r="G77" s="53">
        <v>0</v>
      </c>
      <c r="H77" s="53">
        <v>0</v>
      </c>
      <c r="I77" s="53">
        <v>7.0704399999999996</v>
      </c>
      <c r="J77" s="53">
        <v>0</v>
      </c>
      <c r="K77" s="53">
        <f>648097.05128-K87</f>
        <v>345068.04096000001</v>
      </c>
      <c r="L77" s="53">
        <f>103121.20477-L92</f>
        <v>102300.17143</v>
      </c>
      <c r="M77" s="53">
        <f>12846.9888-M87</f>
        <v>0</v>
      </c>
      <c r="N77" s="53">
        <v>411.35700000000003</v>
      </c>
      <c r="O77" s="53">
        <f>78191.14067-O87</f>
        <v>78191.140669999993</v>
      </c>
      <c r="P77" s="53">
        <v>0</v>
      </c>
      <c r="Q77" s="53">
        <f>20039.71755-Q92</f>
        <v>8686.5575500000014</v>
      </c>
      <c r="R77" s="53">
        <v>1052.3219999999999</v>
      </c>
      <c r="S77" s="51">
        <v>0</v>
      </c>
    </row>
    <row r="78" spans="1:19" ht="15.75">
      <c r="A78" s="47" t="s">
        <v>146</v>
      </c>
      <c r="B78" s="59" t="s">
        <v>140</v>
      </c>
      <c r="C78" s="47" t="s">
        <v>47</v>
      </c>
      <c r="D78" s="10">
        <f t="shared" si="3"/>
        <v>637633.77116999985</v>
      </c>
      <c r="E78" s="53"/>
      <c r="F78" s="53">
        <v>0</v>
      </c>
      <c r="G78" s="53">
        <v>0</v>
      </c>
      <c r="H78" s="53">
        <v>0</v>
      </c>
      <c r="I78" s="53">
        <v>940.18389999999999</v>
      </c>
      <c r="J78" s="53">
        <v>23.620830000000002</v>
      </c>
      <c r="K78" s="53">
        <f>1054751.69073-K88</f>
        <v>287937.8045999998</v>
      </c>
      <c r="L78" s="53">
        <f>90946.75284-L93</f>
        <v>90946.752840000001</v>
      </c>
      <c r="M78" s="53">
        <f>218372.9396-M88</f>
        <v>13859.144000000058</v>
      </c>
      <c r="N78" s="53">
        <v>2621.4810000000007</v>
      </c>
      <c r="O78" s="53">
        <f>166500.07549-O88</f>
        <v>160146.10068999999</v>
      </c>
      <c r="P78" s="53">
        <v>3295.5909099999999</v>
      </c>
      <c r="Q78" s="53">
        <f>68711.40304-Q93</f>
        <v>67038.110060000006</v>
      </c>
      <c r="R78" s="53">
        <v>10824.98234</v>
      </c>
      <c r="S78" s="51">
        <v>0</v>
      </c>
    </row>
    <row r="79" spans="1:19" ht="15.75">
      <c r="A79" s="47" t="s">
        <v>147</v>
      </c>
      <c r="B79" s="59" t="s">
        <v>142</v>
      </c>
      <c r="C79" s="47" t="s">
        <v>47</v>
      </c>
      <c r="D79" s="10">
        <f t="shared" si="3"/>
        <v>1295277.5600999999</v>
      </c>
      <c r="E79" s="53"/>
      <c r="F79" s="53">
        <v>0</v>
      </c>
      <c r="G79" s="53">
        <v>0</v>
      </c>
      <c r="H79" s="53">
        <v>0</v>
      </c>
      <c r="I79" s="53">
        <v>7365.0630000000001</v>
      </c>
      <c r="J79" s="53">
        <v>10445.673000000001</v>
      </c>
      <c r="K79" s="53">
        <f>1278263.10967-K89</f>
        <v>512347.25244999991</v>
      </c>
      <c r="L79" s="53">
        <f>574863.8514-L94</f>
        <v>179629.35400000005</v>
      </c>
      <c r="M79" s="53">
        <f>157534.81296-M89</f>
        <v>13489.907000000007</v>
      </c>
      <c r="N79" s="53">
        <v>12633.773179999998</v>
      </c>
      <c r="O79" s="53">
        <f>325821.11805-O89</f>
        <v>294735.7879</v>
      </c>
      <c r="P79" s="53">
        <v>44708.496029999995</v>
      </c>
      <c r="Q79" s="53">
        <f>32190.35543-Q94</f>
        <v>3887.8145399999994</v>
      </c>
      <c r="R79" s="53">
        <v>216034.43899999998</v>
      </c>
      <c r="S79" s="51">
        <v>0</v>
      </c>
    </row>
    <row r="80" spans="1:19" ht="30">
      <c r="A80" s="47" t="s">
        <v>148</v>
      </c>
      <c r="B80" s="50" t="s">
        <v>52</v>
      </c>
      <c r="C80" s="47" t="s">
        <v>47</v>
      </c>
      <c r="D80" s="10">
        <f t="shared" si="3"/>
        <v>187008.2917</v>
      </c>
      <c r="E80" s="53">
        <v>0</v>
      </c>
      <c r="F80" s="10">
        <f t="shared" ref="F80:G80" si="12">F81+F82+F83+F84</f>
        <v>92079.837489999991</v>
      </c>
      <c r="G80" s="10">
        <f t="shared" si="12"/>
        <v>94928.454209999996</v>
      </c>
      <c r="H80" s="10">
        <f t="shared" ref="H80:K80" si="13">H81+H82+H83+H84</f>
        <v>0</v>
      </c>
      <c r="I80" s="10">
        <f t="shared" si="13"/>
        <v>0</v>
      </c>
      <c r="J80" s="10">
        <f t="shared" si="13"/>
        <v>0</v>
      </c>
      <c r="K80" s="10">
        <f t="shared" si="13"/>
        <v>0</v>
      </c>
      <c r="L80" s="10">
        <f t="shared" ref="L80:S80" si="14">L81+L82+L83+L84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0</v>
      </c>
      <c r="R80" s="10">
        <f t="shared" si="14"/>
        <v>0</v>
      </c>
      <c r="S80" s="10">
        <f t="shared" si="14"/>
        <v>0</v>
      </c>
    </row>
    <row r="81" spans="1:19" ht="15.75">
      <c r="A81" s="47" t="s">
        <v>149</v>
      </c>
      <c r="B81" s="59" t="s">
        <v>136</v>
      </c>
      <c r="C81" s="47" t="s">
        <v>47</v>
      </c>
      <c r="D81" s="10">
        <f t="shared" si="3"/>
        <v>5586.9808300000004</v>
      </c>
      <c r="E81" s="53"/>
      <c r="F81" s="53">
        <v>3714.777</v>
      </c>
      <c r="G81" s="53">
        <v>1872.2038299999999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</row>
    <row r="82" spans="1:19" ht="15.75">
      <c r="A82" s="47" t="s">
        <v>150</v>
      </c>
      <c r="B82" s="59" t="s">
        <v>138</v>
      </c>
      <c r="C82" s="47" t="s">
        <v>47</v>
      </c>
      <c r="D82" s="10">
        <f t="shared" si="3"/>
        <v>67556.236649999992</v>
      </c>
      <c r="E82" s="53"/>
      <c r="F82" s="53">
        <v>56339.902749999994</v>
      </c>
      <c r="G82" s="53">
        <v>11216.3339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</row>
    <row r="83" spans="1:19" ht="15.75">
      <c r="A83" s="47" t="s">
        <v>151</v>
      </c>
      <c r="B83" s="59" t="s">
        <v>140</v>
      </c>
      <c r="C83" s="47" t="s">
        <v>47</v>
      </c>
      <c r="D83" s="10">
        <f t="shared" si="3"/>
        <v>53498.454659999996</v>
      </c>
      <c r="E83" s="53"/>
      <c r="F83" s="53">
        <v>13945.19902</v>
      </c>
      <c r="G83" s="53">
        <v>39553.255639999996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53">
        <v>0</v>
      </c>
      <c r="S83" s="53">
        <v>0</v>
      </c>
    </row>
    <row r="84" spans="1:19" ht="15.75">
      <c r="A84" s="47" t="s">
        <v>152</v>
      </c>
      <c r="B84" s="59" t="s">
        <v>142</v>
      </c>
      <c r="C84" s="47" t="s">
        <v>47</v>
      </c>
      <c r="D84" s="10">
        <f t="shared" si="3"/>
        <v>60366.619559999992</v>
      </c>
      <c r="E84" s="53"/>
      <c r="F84" s="53">
        <v>18079.958719999999</v>
      </c>
      <c r="G84" s="53">
        <v>42286.660839999997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</row>
    <row r="85" spans="1:19" ht="30">
      <c r="A85" s="47" t="s">
        <v>153</v>
      </c>
      <c r="B85" s="50" t="s">
        <v>54</v>
      </c>
      <c r="C85" s="47" t="s">
        <v>47</v>
      </c>
      <c r="D85" s="10">
        <f t="shared" si="3"/>
        <v>2514428.01028</v>
      </c>
      <c r="E85" s="53">
        <v>0</v>
      </c>
      <c r="F85" s="53">
        <v>0</v>
      </c>
      <c r="G85" s="10">
        <f t="shared" ref="G85:O85" si="15">G86+G87+G88+G89</f>
        <v>0</v>
      </c>
      <c r="H85" s="10">
        <f t="shared" si="15"/>
        <v>0</v>
      </c>
      <c r="I85" s="10">
        <f t="shared" si="15"/>
        <v>0</v>
      </c>
      <c r="J85" s="10">
        <f t="shared" si="15"/>
        <v>0</v>
      </c>
      <c r="K85" s="10">
        <f t="shared" si="15"/>
        <v>2097456.7351700002</v>
      </c>
      <c r="L85" s="10">
        <f t="shared" si="15"/>
        <v>0</v>
      </c>
      <c r="M85" s="10">
        <f t="shared" si="15"/>
        <v>379414.25255999994</v>
      </c>
      <c r="N85" s="10">
        <f t="shared" si="15"/>
        <v>0</v>
      </c>
      <c r="O85" s="10">
        <f t="shared" si="15"/>
        <v>37557.022550000002</v>
      </c>
      <c r="P85" s="10"/>
      <c r="Q85" s="10">
        <f t="shared" ref="Q85:R85" si="16">Q86+Q87+Q88+Q89</f>
        <v>0</v>
      </c>
      <c r="R85" s="10">
        <f t="shared" si="16"/>
        <v>0</v>
      </c>
      <c r="S85" s="10">
        <f t="shared" ref="S85" si="17">S86+S87+S88+S89</f>
        <v>0</v>
      </c>
    </row>
    <row r="86" spans="1:19" ht="15.75">
      <c r="A86" s="47" t="s">
        <v>154</v>
      </c>
      <c r="B86" s="59" t="s">
        <v>136</v>
      </c>
      <c r="C86" s="47" t="s">
        <v>47</v>
      </c>
      <c r="D86" s="10">
        <f t="shared" si="3"/>
        <v>279824.26129999995</v>
      </c>
      <c r="E86" s="53"/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261697.98149999999</v>
      </c>
      <c r="L86" s="53">
        <f>0</f>
        <v>0</v>
      </c>
      <c r="M86" s="53">
        <v>18008.5622</v>
      </c>
      <c r="N86" s="53">
        <v>0</v>
      </c>
      <c r="O86" s="53">
        <v>117.7176</v>
      </c>
      <c r="P86" s="53"/>
      <c r="Q86" s="53"/>
      <c r="R86" s="53"/>
      <c r="S86" s="51">
        <v>0</v>
      </c>
    </row>
    <row r="87" spans="1:19" ht="15.75">
      <c r="A87" s="47" t="s">
        <v>155</v>
      </c>
      <c r="B87" s="59" t="s">
        <v>138</v>
      </c>
      <c r="C87" s="47" t="s">
        <v>47</v>
      </c>
      <c r="D87" s="10">
        <f t="shared" si="3"/>
        <v>315875.99911999999</v>
      </c>
      <c r="E87" s="53"/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303029.01032</v>
      </c>
      <c r="L87" s="53">
        <v>0</v>
      </c>
      <c r="M87" s="53">
        <v>12846.988799999996</v>
      </c>
      <c r="N87" s="53">
        <v>0</v>
      </c>
      <c r="O87" s="53">
        <v>0</v>
      </c>
      <c r="P87" s="53"/>
      <c r="Q87" s="53"/>
      <c r="R87" s="53"/>
      <c r="S87" s="51">
        <v>0</v>
      </c>
    </row>
    <row r="88" spans="1:19" ht="15.75">
      <c r="A88" s="47" t="s">
        <v>156</v>
      </c>
      <c r="B88" s="59" t="s">
        <v>140</v>
      </c>
      <c r="C88" s="47" t="s">
        <v>47</v>
      </c>
      <c r="D88" s="10">
        <f t="shared" si="3"/>
        <v>977681.65653000004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766813.88613000012</v>
      </c>
      <c r="L88" s="53">
        <v>0</v>
      </c>
      <c r="M88" s="53">
        <v>204513.79559999995</v>
      </c>
      <c r="N88" s="53">
        <v>0</v>
      </c>
      <c r="O88" s="53">
        <v>6353.9748</v>
      </c>
      <c r="P88" s="53"/>
      <c r="Q88" s="53"/>
      <c r="R88" s="53"/>
      <c r="S88" s="51">
        <v>0</v>
      </c>
    </row>
    <row r="89" spans="1:19" ht="15.75">
      <c r="A89" s="47" t="s">
        <v>157</v>
      </c>
      <c r="B89" s="59" t="s">
        <v>142</v>
      </c>
      <c r="C89" s="47" t="s">
        <v>47</v>
      </c>
      <c r="D89" s="10">
        <f t="shared" si="3"/>
        <v>941046.09333000006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765915.85722000001</v>
      </c>
      <c r="L89" s="53">
        <v>0</v>
      </c>
      <c r="M89" s="53">
        <v>144044.90596</v>
      </c>
      <c r="N89" s="53">
        <v>0</v>
      </c>
      <c r="O89" s="53">
        <v>31085.330150000002</v>
      </c>
      <c r="P89" s="53"/>
      <c r="Q89" s="53"/>
      <c r="R89" s="53"/>
      <c r="S89" s="51">
        <v>0</v>
      </c>
    </row>
    <row r="90" spans="1:19" ht="30">
      <c r="A90" s="47" t="s">
        <v>153</v>
      </c>
      <c r="B90" s="50" t="s">
        <v>245</v>
      </c>
      <c r="C90" s="47" t="s">
        <v>47</v>
      </c>
      <c r="D90" s="10">
        <f t="shared" si="3"/>
        <v>472628.18749000004</v>
      </c>
      <c r="E90" s="53">
        <v>0</v>
      </c>
      <c r="F90" s="53">
        <v>0</v>
      </c>
      <c r="G90" s="10">
        <f t="shared" ref="G90:M90" si="18">G91+G92+G93+G94</f>
        <v>0</v>
      </c>
      <c r="H90" s="10">
        <f t="shared" si="18"/>
        <v>0</v>
      </c>
      <c r="I90" s="10">
        <f t="shared" si="18"/>
        <v>0</v>
      </c>
      <c r="J90" s="10">
        <f t="shared" si="18"/>
        <v>0</v>
      </c>
      <c r="K90" s="10">
        <f t="shared" si="18"/>
        <v>0</v>
      </c>
      <c r="L90" s="10">
        <f t="shared" si="18"/>
        <v>396055.53074000002</v>
      </c>
      <c r="M90" s="10">
        <f t="shared" si="18"/>
        <v>0</v>
      </c>
      <c r="N90" s="10">
        <f t="shared" ref="N90:O90" si="19">N91+N92+N93+N94</f>
        <v>0</v>
      </c>
      <c r="O90" s="10">
        <f t="shared" si="19"/>
        <v>0</v>
      </c>
      <c r="P90" s="10"/>
      <c r="Q90" s="10">
        <f t="shared" ref="Q90:S90" si="20">Q91+Q92+Q93+Q94</f>
        <v>76572.656750000009</v>
      </c>
      <c r="R90" s="10">
        <f t="shared" si="20"/>
        <v>0</v>
      </c>
      <c r="S90" s="10">
        <f t="shared" si="20"/>
        <v>0</v>
      </c>
    </row>
    <row r="91" spans="1:19" ht="15.75">
      <c r="A91" s="47" t="s">
        <v>154</v>
      </c>
      <c r="B91" s="59" t="s">
        <v>136</v>
      </c>
      <c r="C91" s="47" t="s">
        <v>47</v>
      </c>
      <c r="D91" s="10">
        <f t="shared" si="3"/>
        <v>35243.662880000003</v>
      </c>
      <c r="E91" s="53"/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/>
      <c r="P91" s="53"/>
      <c r="Q91" s="53">
        <f>'[3]ИП 2019-2023гг (кор)'!$O$928</f>
        <v>35243.662880000003</v>
      </c>
      <c r="R91" s="53"/>
      <c r="S91" s="51">
        <v>0</v>
      </c>
    </row>
    <row r="92" spans="1:19" ht="15.75">
      <c r="A92" s="47" t="s">
        <v>155</v>
      </c>
      <c r="B92" s="59" t="s">
        <v>138</v>
      </c>
      <c r="C92" s="47" t="s">
        <v>47</v>
      </c>
      <c r="D92" s="10">
        <f t="shared" si="3"/>
        <v>12174.19334</v>
      </c>
      <c r="E92" s="53"/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821.03333999999995</v>
      </c>
      <c r="M92" s="53">
        <v>0</v>
      </c>
      <c r="N92" s="53">
        <v>0</v>
      </c>
      <c r="O92" s="53"/>
      <c r="P92" s="53"/>
      <c r="Q92" s="53">
        <f>'[3]ИП 2019-2023гг (кор)'!$P$928</f>
        <v>11353.16</v>
      </c>
      <c r="R92" s="53"/>
      <c r="S92" s="51">
        <v>0</v>
      </c>
    </row>
    <row r="93" spans="1:19" ht="15.75">
      <c r="A93" s="47" t="s">
        <v>156</v>
      </c>
      <c r="B93" s="59" t="s">
        <v>140</v>
      </c>
      <c r="C93" s="47" t="s">
        <v>47</v>
      </c>
      <c r="D93" s="10">
        <f t="shared" si="3"/>
        <v>1673.2929799999999</v>
      </c>
      <c r="E93" s="53"/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/>
      <c r="P93" s="53"/>
      <c r="Q93" s="53">
        <f>'[3]ИП 2019-2023гг (кор)'!$Q$928</f>
        <v>1673.2929799999999</v>
      </c>
      <c r="R93" s="53"/>
      <c r="S93" s="51">
        <v>0</v>
      </c>
    </row>
    <row r="94" spans="1:19" ht="15.75">
      <c r="A94" s="47" t="s">
        <v>157</v>
      </c>
      <c r="B94" s="59" t="s">
        <v>142</v>
      </c>
      <c r="C94" s="47" t="s">
        <v>47</v>
      </c>
      <c r="D94" s="10">
        <f t="shared" si="3"/>
        <v>423537.03829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395234.49739999999</v>
      </c>
      <c r="M94" s="53">
        <v>0</v>
      </c>
      <c r="N94" s="53">
        <v>0</v>
      </c>
      <c r="O94" s="53"/>
      <c r="P94" s="53"/>
      <c r="Q94" s="53">
        <f>'[3]ИП 2019-2023гг (кор)'!$R$928</f>
        <v>28302.54089</v>
      </c>
      <c r="R94" s="53"/>
      <c r="S94" s="51">
        <v>0</v>
      </c>
    </row>
    <row r="95" spans="1:19">
      <c r="D95" s="55"/>
    </row>
    <row r="96" spans="1:19">
      <c r="D96" s="55"/>
    </row>
  </sheetData>
  <mergeCells count="6">
    <mergeCell ref="A1:D1"/>
    <mergeCell ref="A4:A5"/>
    <mergeCell ref="B4:B5"/>
    <mergeCell ref="C4:C5"/>
    <mergeCell ref="D4:S4"/>
    <mergeCell ref="A3:S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O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0">
      <formula1>"a"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40" sqref="F40"/>
    </sheetView>
  </sheetViews>
  <sheetFormatPr defaultRowHeight="15"/>
  <cols>
    <col min="1" max="1" width="6.42578125" customWidth="1"/>
    <col min="2" max="2" width="44" customWidth="1"/>
    <col min="3" max="3" width="16.85546875" customWidth="1"/>
    <col min="4" max="4" width="19.7109375" customWidth="1"/>
    <col min="5" max="5" width="16.7109375" customWidth="1"/>
    <col min="6" max="6" width="17.28515625" customWidth="1"/>
  </cols>
  <sheetData>
    <row r="1" spans="1:6">
      <c r="A1" s="12"/>
      <c r="B1" s="12"/>
      <c r="C1" s="12"/>
      <c r="D1" s="12"/>
      <c r="E1" s="108" t="s">
        <v>260</v>
      </c>
      <c r="F1" s="108"/>
    </row>
    <row r="2" spans="1:6">
      <c r="A2" s="12"/>
      <c r="B2" s="12"/>
      <c r="C2" s="12"/>
      <c r="D2" s="12"/>
      <c r="E2" s="12"/>
    </row>
    <row r="3" spans="1:6" ht="15.75">
      <c r="A3" s="109" t="s">
        <v>261</v>
      </c>
      <c r="B3" s="109"/>
      <c r="C3" s="109"/>
      <c r="D3" s="109"/>
      <c r="E3" s="109"/>
      <c r="F3" s="110"/>
    </row>
    <row r="4" spans="1:6" ht="15.75">
      <c r="A4" s="109" t="s">
        <v>262</v>
      </c>
      <c r="B4" s="109"/>
      <c r="C4" s="109"/>
      <c r="D4" s="109"/>
      <c r="E4" s="109"/>
      <c r="F4" s="110"/>
    </row>
    <row r="5" spans="1:6" ht="15.75">
      <c r="A5" s="12"/>
      <c r="B5" s="109" t="s">
        <v>263</v>
      </c>
      <c r="C5" s="109"/>
      <c r="D5" s="109"/>
      <c r="E5" s="109"/>
    </row>
    <row r="6" spans="1:6">
      <c r="A6" s="111" t="s">
        <v>169</v>
      </c>
      <c r="B6" s="112"/>
      <c r="C6" s="112"/>
      <c r="D6" s="112"/>
      <c r="E6" s="112"/>
    </row>
    <row r="7" spans="1:6">
      <c r="A7" s="12"/>
      <c r="B7" s="12"/>
      <c r="C7" s="12"/>
      <c r="D7" s="12"/>
      <c r="E7" s="12"/>
    </row>
    <row r="8" spans="1:6">
      <c r="A8" s="70" t="s">
        <v>0</v>
      </c>
      <c r="B8" s="113" t="s">
        <v>264</v>
      </c>
      <c r="C8" s="114"/>
      <c r="D8" s="70" t="s">
        <v>265</v>
      </c>
      <c r="E8" s="70" t="s">
        <v>266</v>
      </c>
      <c r="F8" s="70" t="s">
        <v>267</v>
      </c>
    </row>
    <row r="9" spans="1:6">
      <c r="A9" s="71">
        <v>1</v>
      </c>
      <c r="B9" s="107">
        <f>A9+1</f>
        <v>2</v>
      </c>
      <c r="C9" s="107"/>
      <c r="D9" s="71">
        <f>B9+1</f>
        <v>3</v>
      </c>
      <c r="E9" s="71">
        <v>4</v>
      </c>
      <c r="F9" s="71">
        <v>5</v>
      </c>
    </row>
    <row r="10" spans="1:6">
      <c r="A10" s="71">
        <v>1</v>
      </c>
      <c r="B10" s="104" t="s">
        <v>268</v>
      </c>
      <c r="C10" s="104"/>
      <c r="D10" s="71" t="s">
        <v>269</v>
      </c>
      <c r="E10" s="72" t="s">
        <v>270</v>
      </c>
      <c r="F10" s="72" t="s">
        <v>270</v>
      </c>
    </row>
    <row r="11" spans="1:6">
      <c r="A11" s="73">
        <v>2</v>
      </c>
      <c r="B11" s="104" t="s">
        <v>271</v>
      </c>
      <c r="C11" s="104"/>
      <c r="D11" s="74" t="s">
        <v>272</v>
      </c>
      <c r="E11" s="72">
        <v>164.760054431458</v>
      </c>
      <c r="F11" s="72">
        <v>164.37960221288199</v>
      </c>
    </row>
    <row r="12" spans="1:6">
      <c r="A12" s="71">
        <v>3</v>
      </c>
      <c r="B12" s="104" t="s">
        <v>273</v>
      </c>
      <c r="C12" s="104"/>
      <c r="D12" s="71" t="s">
        <v>274</v>
      </c>
      <c r="E12" s="75">
        <v>141.03</v>
      </c>
      <c r="F12" s="75"/>
    </row>
    <row r="13" spans="1:6">
      <c r="A13" s="71">
        <f>A12+1</f>
        <v>4</v>
      </c>
      <c r="B13" s="104" t="s">
        <v>275</v>
      </c>
      <c r="C13" s="104"/>
      <c r="D13" s="76"/>
      <c r="E13" s="76"/>
      <c r="F13" s="76"/>
    </row>
    <row r="14" spans="1:6">
      <c r="A14" s="77" t="s">
        <v>21</v>
      </c>
      <c r="B14" s="105" t="s">
        <v>276</v>
      </c>
      <c r="C14" s="104"/>
      <c r="D14" s="71" t="s">
        <v>77</v>
      </c>
      <c r="E14" s="78">
        <v>56.999999999999993</v>
      </c>
      <c r="F14" s="78">
        <v>56</v>
      </c>
    </row>
    <row r="15" spans="1:6">
      <c r="A15" s="77" t="s">
        <v>277</v>
      </c>
      <c r="B15" s="105" t="s">
        <v>278</v>
      </c>
      <c r="C15" s="104"/>
      <c r="D15" s="71" t="s">
        <v>77</v>
      </c>
      <c r="E15" s="78">
        <v>63</v>
      </c>
      <c r="F15" s="78">
        <v>63</v>
      </c>
    </row>
    <row r="16" spans="1:6" ht="45">
      <c r="A16" s="71">
        <v>5</v>
      </c>
      <c r="B16" s="104" t="s">
        <v>279</v>
      </c>
      <c r="C16" s="104"/>
      <c r="D16" s="73" t="s">
        <v>280</v>
      </c>
      <c r="E16" s="79">
        <v>10.840777601431199</v>
      </c>
      <c r="F16" s="79">
        <v>10.9474461468106</v>
      </c>
    </row>
    <row r="17" spans="1:6">
      <c r="A17" s="71">
        <v>6</v>
      </c>
      <c r="B17" s="104" t="s">
        <v>281</v>
      </c>
      <c r="C17" s="104"/>
      <c r="D17" s="106" t="s">
        <v>282</v>
      </c>
      <c r="E17" s="80">
        <v>20294.145</v>
      </c>
      <c r="F17" s="80">
        <f>19190142.302/1000</f>
        <v>19190.142302</v>
      </c>
    </row>
    <row r="18" spans="1:6">
      <c r="A18" s="107">
        <v>5</v>
      </c>
      <c r="B18" s="104" t="s">
        <v>283</v>
      </c>
      <c r="C18" s="104"/>
      <c r="D18" s="106"/>
      <c r="E18" s="81">
        <v>2026.61</v>
      </c>
      <c r="F18" s="81">
        <f>1893536.595/1000</f>
        <v>1893.536595</v>
      </c>
    </row>
    <row r="19" spans="1:6" ht="45">
      <c r="A19" s="107"/>
      <c r="B19" s="104" t="s">
        <v>279</v>
      </c>
      <c r="C19" s="104"/>
      <c r="D19" s="73" t="s">
        <v>284</v>
      </c>
      <c r="E19" s="82">
        <v>9.84</v>
      </c>
      <c r="F19" s="82">
        <v>9.8699999999999992</v>
      </c>
    </row>
    <row r="20" spans="1:6">
      <c r="A20" s="76"/>
      <c r="B20" s="83" t="s">
        <v>285</v>
      </c>
      <c r="C20" s="84"/>
      <c r="D20" s="85"/>
      <c r="E20" s="103">
        <v>9.8400000000000001E-2</v>
      </c>
      <c r="F20" s="103">
        <v>9.8699999999999996E-2</v>
      </c>
    </row>
    <row r="21" spans="1:6">
      <c r="A21" s="76"/>
      <c r="B21" s="86" t="s">
        <v>286</v>
      </c>
      <c r="C21" s="84"/>
      <c r="D21" s="85"/>
      <c r="E21" s="103"/>
      <c r="F21" s="103"/>
    </row>
    <row r="22" spans="1:6">
      <c r="A22" s="71">
        <v>6</v>
      </c>
      <c r="B22" s="104" t="s">
        <v>287</v>
      </c>
      <c r="C22" s="104"/>
      <c r="D22" s="73" t="s">
        <v>288</v>
      </c>
      <c r="E22" s="87">
        <v>5709694</v>
      </c>
      <c r="F22" s="87">
        <v>5473683.0800000019</v>
      </c>
    </row>
    <row r="23" spans="1:6">
      <c r="A23" s="71">
        <v>7</v>
      </c>
      <c r="B23" s="104" t="s">
        <v>289</v>
      </c>
      <c r="C23" s="104"/>
      <c r="D23" s="73" t="s">
        <v>290</v>
      </c>
      <c r="E23" s="75"/>
      <c r="F23" s="75"/>
    </row>
    <row r="24" spans="1:6">
      <c r="A24" s="88" t="s">
        <v>291</v>
      </c>
      <c r="B24" s="105" t="s">
        <v>292</v>
      </c>
      <c r="C24" s="105"/>
      <c r="D24" s="73" t="s">
        <v>290</v>
      </c>
      <c r="E24" s="72">
        <v>19</v>
      </c>
      <c r="F24" s="72">
        <v>19</v>
      </c>
    </row>
    <row r="25" spans="1:6">
      <c r="A25" s="88" t="s">
        <v>293</v>
      </c>
      <c r="B25" s="105" t="s">
        <v>294</v>
      </c>
      <c r="C25" s="105"/>
      <c r="D25" s="73" t="s">
        <v>290</v>
      </c>
      <c r="E25" s="72">
        <v>28</v>
      </c>
      <c r="F25" s="72">
        <v>28</v>
      </c>
    </row>
    <row r="26" spans="1:6" ht="12.75" hidden="1" customHeight="1">
      <c r="A26" s="89"/>
      <c r="B26" s="90"/>
      <c r="C26" s="90"/>
      <c r="D26" s="91"/>
      <c r="E26" s="92"/>
    </row>
    <row r="27" spans="1:6">
      <c r="A27" s="12"/>
      <c r="B27" s="12"/>
      <c r="C27" s="12"/>
      <c r="D27" s="12"/>
      <c r="E27" s="12"/>
    </row>
    <row r="28" spans="1:6" ht="15.75">
      <c r="A28" s="12"/>
      <c r="B28" s="93"/>
      <c r="C28" s="93"/>
      <c r="D28" s="12"/>
      <c r="E28" s="12"/>
    </row>
    <row r="29" spans="1:6" ht="15.75">
      <c r="B29" s="93"/>
      <c r="F29" s="93"/>
    </row>
  </sheetData>
  <mergeCells count="25">
    <mergeCell ref="B8:C8"/>
    <mergeCell ref="E1:F1"/>
    <mergeCell ref="A3:F3"/>
    <mergeCell ref="A4:F4"/>
    <mergeCell ref="B5:E5"/>
    <mergeCell ref="A6:E6"/>
    <mergeCell ref="A18:A19"/>
    <mergeCell ref="B18:C18"/>
    <mergeCell ref="B19:C19"/>
    <mergeCell ref="B9:C9"/>
    <mergeCell ref="B10:C10"/>
    <mergeCell ref="B11:C11"/>
    <mergeCell ref="B12:C12"/>
    <mergeCell ref="B13:C13"/>
    <mergeCell ref="B14:C14"/>
    <mergeCell ref="B25:C25"/>
    <mergeCell ref="B15:C15"/>
    <mergeCell ref="B16:C16"/>
    <mergeCell ref="B17:C17"/>
    <mergeCell ref="D17:D18"/>
    <mergeCell ref="E20:E21"/>
    <mergeCell ref="F20:F21"/>
    <mergeCell ref="B22:C22"/>
    <mergeCell ref="B23:C23"/>
    <mergeCell ref="B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topLeftCell="A7" zoomScale="75" zoomScaleNormal="75" workbookViewId="0">
      <selection activeCell="AX33" sqref="AX33"/>
    </sheetView>
  </sheetViews>
  <sheetFormatPr defaultColWidth="9.140625" defaultRowHeight="15" outlineLevelCol="1"/>
  <cols>
    <col min="1" max="1" width="9.140625" style="11"/>
    <col min="2" max="2" width="78.42578125" style="6" customWidth="1"/>
    <col min="3" max="3" width="10.140625" style="6" customWidth="1" outlineLevel="1"/>
    <col min="4" max="4" width="11.85546875" style="6" customWidth="1" outlineLevel="1"/>
    <col min="5" max="5" width="12" style="6" customWidth="1" outlineLevel="1"/>
    <col min="6" max="6" width="13.28515625" style="6" customWidth="1" outlineLevel="1"/>
    <col min="7" max="7" width="10.140625" style="12" customWidth="1" outlineLevel="1"/>
    <col min="8" max="8" width="12.5703125" style="12" customWidth="1" outlineLevel="1"/>
    <col min="9" max="10" width="10.140625" style="6" customWidth="1" outlineLevel="1"/>
    <col min="11" max="12" width="11.140625" style="6" customWidth="1"/>
    <col min="13" max="13" width="9.140625" style="6"/>
    <col min="14" max="18" width="12" style="6" hidden="1" customWidth="1"/>
    <col min="19" max="19" width="9.140625" style="6" hidden="1" customWidth="1"/>
    <col min="20" max="23" width="15.85546875" style="6" hidden="1" customWidth="1"/>
    <col min="24" max="42" width="0" style="6" hidden="1" customWidth="1"/>
    <col min="43" max="16384" width="9.140625" style="6"/>
  </cols>
  <sheetData>
    <row r="1" spans="1:23">
      <c r="K1" s="13" t="s">
        <v>166</v>
      </c>
    </row>
    <row r="2" spans="1:23">
      <c r="K2" s="13"/>
    </row>
    <row r="3" spans="1:23" ht="20.25">
      <c r="A3" s="115" t="s">
        <v>167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23" s="14" customFormat="1" ht="21" customHeight="1">
      <c r="A4" s="115" t="s">
        <v>168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23" s="14" customFormat="1" ht="29.45" customHeight="1">
      <c r="A5" s="115" t="s">
        <v>248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23" s="14" customFormat="1" ht="12" customHeight="1" thickBot="1">
      <c r="A6" s="117" t="s">
        <v>169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23" ht="21.6" customHeight="1">
      <c r="A7" s="118" t="s">
        <v>0</v>
      </c>
      <c r="B7" s="120" t="s">
        <v>163</v>
      </c>
      <c r="C7" s="122" t="s">
        <v>170</v>
      </c>
      <c r="D7" s="122"/>
      <c r="E7" s="122"/>
      <c r="F7" s="122"/>
      <c r="G7" s="123" t="s">
        <v>159</v>
      </c>
      <c r="H7" s="124"/>
      <c r="I7" s="124"/>
      <c r="J7" s="124"/>
      <c r="K7" s="124"/>
      <c r="L7" s="125"/>
    </row>
    <row r="8" spans="1:23" ht="122.25" customHeight="1">
      <c r="A8" s="119"/>
      <c r="B8" s="121"/>
      <c r="C8" s="126" t="s">
        <v>164</v>
      </c>
      <c r="D8" s="127"/>
      <c r="E8" s="126" t="s">
        <v>165</v>
      </c>
      <c r="F8" s="127"/>
      <c r="G8" s="126" t="s">
        <v>160</v>
      </c>
      <c r="H8" s="127"/>
      <c r="I8" s="126" t="s">
        <v>161</v>
      </c>
      <c r="J8" s="127"/>
      <c r="K8" s="126" t="s">
        <v>162</v>
      </c>
      <c r="L8" s="128"/>
    </row>
    <row r="9" spans="1:23" ht="21" customHeight="1">
      <c r="A9" s="119"/>
      <c r="B9" s="121"/>
      <c r="C9" s="9" t="s">
        <v>63</v>
      </c>
      <c r="D9" s="9" t="s">
        <v>60</v>
      </c>
      <c r="E9" s="9" t="s">
        <v>63</v>
      </c>
      <c r="F9" s="9" t="s">
        <v>60</v>
      </c>
      <c r="G9" s="9" t="s">
        <v>63</v>
      </c>
      <c r="H9" s="9" t="s">
        <v>60</v>
      </c>
      <c r="I9" s="9" t="s">
        <v>63</v>
      </c>
      <c r="J9" s="9" t="s">
        <v>60</v>
      </c>
      <c r="K9" s="9" t="s">
        <v>63</v>
      </c>
      <c r="L9" s="15" t="s">
        <v>60</v>
      </c>
    </row>
    <row r="10" spans="1:23" ht="15.6" customHeight="1">
      <c r="A10" s="119"/>
      <c r="B10" s="121"/>
      <c r="C10" s="9">
        <v>2020</v>
      </c>
      <c r="D10" s="9">
        <v>2020</v>
      </c>
      <c r="E10" s="9">
        <v>2020</v>
      </c>
      <c r="F10" s="9">
        <v>2020</v>
      </c>
      <c r="G10" s="9">
        <v>2020</v>
      </c>
      <c r="H10" s="9">
        <v>2020</v>
      </c>
      <c r="I10" s="9">
        <v>2020</v>
      </c>
      <c r="J10" s="9">
        <v>2020</v>
      </c>
      <c r="K10" s="9">
        <v>2020</v>
      </c>
      <c r="L10" s="15">
        <v>2020</v>
      </c>
    </row>
    <row r="11" spans="1:23" ht="22.5" customHeight="1">
      <c r="A11" s="16">
        <v>1</v>
      </c>
      <c r="B11" s="7">
        <f>A11+1</f>
        <v>2</v>
      </c>
      <c r="C11" s="7">
        <f t="shared" ref="C11:L11" si="0">B11+1</f>
        <v>3</v>
      </c>
      <c r="D11" s="7">
        <f t="shared" si="0"/>
        <v>4</v>
      </c>
      <c r="E11" s="7">
        <f t="shared" si="0"/>
        <v>5</v>
      </c>
      <c r="F11" s="7">
        <f t="shared" si="0"/>
        <v>6</v>
      </c>
      <c r="G11" s="7">
        <f t="shared" si="0"/>
        <v>7</v>
      </c>
      <c r="H11" s="7">
        <f t="shared" si="0"/>
        <v>8</v>
      </c>
      <c r="I11" s="7">
        <f t="shared" si="0"/>
        <v>9</v>
      </c>
      <c r="J11" s="7"/>
      <c r="K11" s="7">
        <f t="shared" si="0"/>
        <v>1</v>
      </c>
      <c r="L11" s="17">
        <f t="shared" si="0"/>
        <v>2</v>
      </c>
      <c r="N11" s="6" t="s">
        <v>171</v>
      </c>
      <c r="O11" s="6" t="s">
        <v>172</v>
      </c>
    </row>
    <row r="12" spans="1:23" ht="44.45" customHeight="1">
      <c r="A12" s="18" t="s">
        <v>2</v>
      </c>
      <c r="B12" s="19" t="s">
        <v>173</v>
      </c>
      <c r="C12" s="20">
        <v>0.01</v>
      </c>
      <c r="D12" s="20">
        <v>0.01</v>
      </c>
      <c r="E12" s="20">
        <v>0</v>
      </c>
      <c r="F12" s="20">
        <v>0</v>
      </c>
      <c r="G12" s="20">
        <v>0</v>
      </c>
      <c r="H12" s="20">
        <v>0</v>
      </c>
      <c r="I12" s="21">
        <v>5.9296195715597539</v>
      </c>
      <c r="J12" s="21">
        <v>5.9296195715597539</v>
      </c>
      <c r="K12" s="22">
        <v>1343.9512999999999</v>
      </c>
      <c r="L12" s="22">
        <v>1343.9512999999999</v>
      </c>
      <c r="N12" s="6">
        <v>222.3</v>
      </c>
      <c r="O12" s="6">
        <v>1390.1</v>
      </c>
      <c r="P12" s="6">
        <f>O12*N12</f>
        <v>309019.23</v>
      </c>
      <c r="Q12" s="6">
        <f>P12/1000</f>
        <v>309.01922999999999</v>
      </c>
      <c r="R12" s="23" t="e">
        <f>#REF!/Q12</f>
        <v>#REF!</v>
      </c>
      <c r="S12" s="23">
        <f t="shared" ref="S12:S23" si="1">K12/Q12</f>
        <v>4.3490863011987955</v>
      </c>
      <c r="T12" s="23">
        <f t="shared" ref="T12:T23" si="2">L12/Q12</f>
        <v>4.3490863011987955</v>
      </c>
      <c r="U12" s="23" t="e">
        <f>#REF!/Q12</f>
        <v>#REF!</v>
      </c>
      <c r="V12" s="23" t="e">
        <f>#REF!/Q12</f>
        <v>#REF!</v>
      </c>
      <c r="W12" s="23" t="e">
        <f>#REF!/Q12</f>
        <v>#REF!</v>
      </c>
    </row>
    <row r="13" spans="1:23" ht="45" customHeight="1">
      <c r="A13" s="18" t="s">
        <v>3</v>
      </c>
      <c r="B13" s="19" t="s">
        <v>174</v>
      </c>
      <c r="C13" s="20">
        <v>2.4900597543234095E-3</v>
      </c>
      <c r="D13" s="20">
        <v>2.4900597543234095E-3</v>
      </c>
      <c r="E13" s="20">
        <v>0</v>
      </c>
      <c r="F13" s="20">
        <v>0</v>
      </c>
      <c r="G13" s="20">
        <v>0</v>
      </c>
      <c r="H13" s="20">
        <v>0</v>
      </c>
      <c r="I13" s="21">
        <v>18.713825322419957</v>
      </c>
      <c r="J13" s="21">
        <v>18.713825322419957</v>
      </c>
      <c r="K13" s="22">
        <v>1693.7329370092757</v>
      </c>
      <c r="L13" s="22">
        <v>1693.7329370092757</v>
      </c>
      <c r="N13" s="6">
        <v>84.8</v>
      </c>
      <c r="O13" s="6">
        <v>1067.3</v>
      </c>
      <c r="P13" s="6">
        <f t="shared" ref="P13:P23" si="3">O13*N13</f>
        <v>90507.04</v>
      </c>
      <c r="Q13" s="6">
        <f t="shared" ref="Q13:Q23" si="4">P13/1000</f>
        <v>90.507039999999989</v>
      </c>
      <c r="R13" s="23" t="e">
        <f>#REF!/Q13</f>
        <v>#REF!</v>
      </c>
      <c r="S13" s="23">
        <f t="shared" si="1"/>
        <v>18.713825322419957</v>
      </c>
      <c r="T13" s="23">
        <f t="shared" si="2"/>
        <v>18.713825322419957</v>
      </c>
      <c r="U13" s="23" t="e">
        <f>#REF!/Q13</f>
        <v>#REF!</v>
      </c>
      <c r="V13" s="23" t="e">
        <f>#REF!/Q13</f>
        <v>#REF!</v>
      </c>
      <c r="W13" s="23" t="e">
        <f>#REF!/Q13</f>
        <v>#REF!</v>
      </c>
    </row>
    <row r="14" spans="1:23" ht="38.25">
      <c r="A14" s="18" t="s">
        <v>18</v>
      </c>
      <c r="B14" s="19" t="s">
        <v>175</v>
      </c>
      <c r="C14" s="20">
        <v>4.4000000000000003E-3</v>
      </c>
      <c r="D14" s="20">
        <v>4.4000000000000003E-3</v>
      </c>
      <c r="E14" s="20">
        <v>0</v>
      </c>
      <c r="F14" s="20">
        <v>0</v>
      </c>
      <c r="G14" s="20">
        <v>0</v>
      </c>
      <c r="H14" s="20">
        <v>0</v>
      </c>
      <c r="I14" s="21">
        <v>5.6550197319775837</v>
      </c>
      <c r="J14" s="21">
        <v>5.6550197319775837</v>
      </c>
      <c r="K14" s="22">
        <v>1513.0891999999999</v>
      </c>
      <c r="L14" s="22">
        <v>1513.0891999999999</v>
      </c>
      <c r="N14" s="6">
        <v>315.60000000000002</v>
      </c>
      <c r="O14" s="6">
        <v>847.8</v>
      </c>
      <c r="P14" s="6">
        <f t="shared" si="3"/>
        <v>267565.68</v>
      </c>
      <c r="Q14" s="6">
        <f t="shared" si="4"/>
        <v>267.56567999999999</v>
      </c>
      <c r="R14" s="23" t="e">
        <f>#REF!/Q14</f>
        <v>#REF!</v>
      </c>
      <c r="S14" s="23">
        <f t="shared" si="1"/>
        <v>5.6550197319775837</v>
      </c>
      <c r="T14" s="23">
        <f t="shared" si="2"/>
        <v>5.6550197319775837</v>
      </c>
      <c r="U14" s="23" t="e">
        <f>#REF!/Q14</f>
        <v>#REF!</v>
      </c>
      <c r="V14" s="23" t="e">
        <f>#REF!/Q14</f>
        <v>#REF!</v>
      </c>
      <c r="W14" s="23" t="e">
        <f>#REF!/Q14</f>
        <v>#REF!</v>
      </c>
    </row>
    <row r="15" spans="1:23" ht="39.6" customHeight="1">
      <c r="A15" s="18" t="s">
        <v>19</v>
      </c>
      <c r="B15" s="19" t="s">
        <v>176</v>
      </c>
      <c r="C15" s="24">
        <v>1.0911960465408327E-2</v>
      </c>
      <c r="D15" s="24">
        <v>1.0911960465408327E-2</v>
      </c>
      <c r="E15" s="20">
        <v>0</v>
      </c>
      <c r="F15" s="20">
        <v>0</v>
      </c>
      <c r="G15" s="20">
        <v>0</v>
      </c>
      <c r="H15" s="20">
        <v>0</v>
      </c>
      <c r="I15" s="21">
        <v>10.540582429486763</v>
      </c>
      <c r="J15" s="21">
        <v>10.540582429486763</v>
      </c>
      <c r="K15" s="22">
        <v>3197.7080862740713</v>
      </c>
      <c r="L15" s="22">
        <v>3197.7080862740713</v>
      </c>
      <c r="N15" s="6">
        <v>226</v>
      </c>
      <c r="O15" s="6">
        <v>1342.35</v>
      </c>
      <c r="P15" s="6">
        <f t="shared" si="3"/>
        <v>303371.09999999998</v>
      </c>
      <c r="Q15" s="6">
        <f t="shared" si="4"/>
        <v>303.37109999999996</v>
      </c>
      <c r="R15" s="23" t="e">
        <f>#REF!/Q15</f>
        <v>#REF!</v>
      </c>
      <c r="S15" s="23">
        <f t="shared" si="1"/>
        <v>10.540582429486763</v>
      </c>
      <c r="T15" s="23">
        <f t="shared" si="2"/>
        <v>10.540582429486763</v>
      </c>
      <c r="U15" s="23" t="e">
        <f>#REF!/Q15</f>
        <v>#REF!</v>
      </c>
      <c r="V15" s="23" t="e">
        <f>#REF!/Q15</f>
        <v>#REF!</v>
      </c>
      <c r="W15" s="23" t="e">
        <f>#REF!/Q15</f>
        <v>#REF!</v>
      </c>
    </row>
    <row r="16" spans="1:23" ht="51">
      <c r="A16" s="18" t="s">
        <v>38</v>
      </c>
      <c r="B16" s="19" t="s">
        <v>177</v>
      </c>
      <c r="C16" s="20">
        <v>6.7999999999999996E-3</v>
      </c>
      <c r="D16" s="20">
        <v>6.7999999999999996E-3</v>
      </c>
      <c r="E16" s="20">
        <v>0</v>
      </c>
      <c r="F16" s="20">
        <v>0</v>
      </c>
      <c r="G16" s="20">
        <v>0</v>
      </c>
      <c r="H16" s="20">
        <v>0</v>
      </c>
      <c r="I16" s="21">
        <v>2.8589610906755545</v>
      </c>
      <c r="J16" s="21">
        <v>2.8589610906755545</v>
      </c>
      <c r="K16" s="22">
        <v>1122.6147000000001</v>
      </c>
      <c r="L16" s="22">
        <v>1122.6147000000001</v>
      </c>
      <c r="N16" s="6">
        <v>366.6</v>
      </c>
      <c r="O16" s="6">
        <v>1071.0999999999999</v>
      </c>
      <c r="P16" s="6">
        <f t="shared" si="3"/>
        <v>392665.26</v>
      </c>
      <c r="Q16" s="6">
        <f t="shared" si="4"/>
        <v>392.66525999999999</v>
      </c>
      <c r="R16" s="23" t="e">
        <f>#REF!/Q16</f>
        <v>#REF!</v>
      </c>
      <c r="S16" s="23">
        <f t="shared" si="1"/>
        <v>2.8589610906755545</v>
      </c>
      <c r="T16" s="23">
        <f t="shared" si="2"/>
        <v>2.8589610906755545</v>
      </c>
      <c r="U16" s="23" t="e">
        <f>#REF!/Q16</f>
        <v>#REF!</v>
      </c>
      <c r="V16" s="23" t="e">
        <f>#REF!/Q16</f>
        <v>#REF!</v>
      </c>
      <c r="W16" s="23" t="e">
        <f>#REF!/Q16</f>
        <v>#REF!</v>
      </c>
    </row>
    <row r="17" spans="1:44" ht="29.25" customHeight="1">
      <c r="A17" s="18" t="s">
        <v>41</v>
      </c>
      <c r="B17" s="19" t="s">
        <v>178</v>
      </c>
      <c r="C17" s="20">
        <v>2.2458550762930178E-2</v>
      </c>
      <c r="D17" s="20">
        <v>2.2458550762930178E-2</v>
      </c>
      <c r="E17" s="20">
        <v>0</v>
      </c>
      <c r="F17" s="20">
        <v>0</v>
      </c>
      <c r="G17" s="20">
        <v>0</v>
      </c>
      <c r="H17" s="20">
        <v>0</v>
      </c>
      <c r="I17" s="21">
        <v>1.3145588203085299</v>
      </c>
      <c r="J17" s="21">
        <v>1.3145588203085299</v>
      </c>
      <c r="K17" s="22">
        <v>905.10230000000001</v>
      </c>
      <c r="L17" s="22">
        <v>905.10230000000001</v>
      </c>
      <c r="N17" s="6">
        <v>454.8</v>
      </c>
      <c r="O17" s="6">
        <v>1513.9</v>
      </c>
      <c r="P17" s="6">
        <f t="shared" si="3"/>
        <v>688521.72000000009</v>
      </c>
      <c r="Q17" s="6">
        <f t="shared" si="4"/>
        <v>688.52172000000007</v>
      </c>
      <c r="R17" s="23" t="e">
        <f>#REF!/Q17</f>
        <v>#REF!</v>
      </c>
      <c r="S17" s="23">
        <f t="shared" si="1"/>
        <v>1.3145588203085299</v>
      </c>
      <c r="T17" s="23">
        <f t="shared" si="2"/>
        <v>1.3145588203085299</v>
      </c>
      <c r="U17" s="23" t="e">
        <f>#REF!/Q17</f>
        <v>#REF!</v>
      </c>
      <c r="V17" s="23" t="e">
        <f>#REF!/Q17</f>
        <v>#REF!</v>
      </c>
      <c r="W17" s="23" t="e">
        <f>#REF!/Q17</f>
        <v>#REF!</v>
      </c>
    </row>
    <row r="18" spans="1:44" ht="29.25" customHeight="1">
      <c r="A18" s="18" t="s">
        <v>43</v>
      </c>
      <c r="B18" s="19" t="s">
        <v>179</v>
      </c>
      <c r="C18" s="20">
        <v>2.092750711535242E-2</v>
      </c>
      <c r="D18" s="20">
        <v>2.092750711535242E-2</v>
      </c>
      <c r="E18" s="20">
        <v>0</v>
      </c>
      <c r="F18" s="20">
        <v>0</v>
      </c>
      <c r="G18" s="20">
        <v>0</v>
      </c>
      <c r="H18" s="20">
        <v>0</v>
      </c>
      <c r="I18" s="21">
        <v>5.4079290050050943</v>
      </c>
      <c r="J18" s="21">
        <v>5.4079290050050943</v>
      </c>
      <c r="K18" s="22">
        <v>1265.1875</v>
      </c>
      <c r="L18" s="22">
        <v>1265.1875</v>
      </c>
      <c r="N18" s="6">
        <v>163.19999999999999</v>
      </c>
      <c r="O18" s="6">
        <v>1433.52</v>
      </c>
      <c r="P18" s="6">
        <f t="shared" si="3"/>
        <v>233950.46399999998</v>
      </c>
      <c r="Q18" s="6">
        <f t="shared" si="4"/>
        <v>233.95046399999998</v>
      </c>
      <c r="R18" s="23" t="e">
        <f>#REF!/Q18</f>
        <v>#REF!</v>
      </c>
      <c r="S18" s="23">
        <f t="shared" si="1"/>
        <v>5.4079290050050943</v>
      </c>
      <c r="T18" s="23">
        <f t="shared" si="2"/>
        <v>5.4079290050050943</v>
      </c>
      <c r="U18" s="23" t="e">
        <f>#REF!/Q18</f>
        <v>#REF!</v>
      </c>
      <c r="V18" s="23" t="e">
        <f>#REF!/Q18</f>
        <v>#REF!</v>
      </c>
      <c r="W18" s="23" t="e">
        <f>#REF!/Q18</f>
        <v>#REF!</v>
      </c>
    </row>
    <row r="19" spans="1:44" ht="29.25" customHeight="1">
      <c r="A19" s="18" t="s">
        <v>45</v>
      </c>
      <c r="B19" s="19" t="s">
        <v>180</v>
      </c>
      <c r="C19" s="20">
        <v>6.7000000000000002E-3</v>
      </c>
      <c r="D19" s="20">
        <v>6.7000000000000002E-3</v>
      </c>
      <c r="E19" s="20">
        <v>0</v>
      </c>
      <c r="F19" s="20">
        <v>0</v>
      </c>
      <c r="G19" s="20">
        <v>0</v>
      </c>
      <c r="H19" s="20">
        <v>0</v>
      </c>
      <c r="I19" s="21">
        <v>18.713825322419957</v>
      </c>
      <c r="J19" s="21">
        <v>18.713825322419957</v>
      </c>
      <c r="K19" s="22">
        <v>1693.7329370092757</v>
      </c>
      <c r="L19" s="22">
        <v>1693.7329370092757</v>
      </c>
      <c r="N19" s="6">
        <v>310.8</v>
      </c>
      <c r="O19" s="6">
        <v>1650.72</v>
      </c>
      <c r="P19" s="6">
        <f t="shared" si="3"/>
        <v>513043.77600000001</v>
      </c>
      <c r="Q19" s="6">
        <f t="shared" si="4"/>
        <v>513.04377599999998</v>
      </c>
      <c r="R19" s="23" t="e">
        <f>#REF!/Q19</f>
        <v>#REF!</v>
      </c>
      <c r="S19" s="23">
        <f t="shared" si="1"/>
        <v>3.3013419443748906</v>
      </c>
      <c r="T19" s="23">
        <f t="shared" si="2"/>
        <v>3.3013419443748906</v>
      </c>
      <c r="U19" s="23" t="e">
        <f>#REF!/Q19</f>
        <v>#REF!</v>
      </c>
      <c r="V19" s="23" t="e">
        <f>#REF!/Q19</f>
        <v>#REF!</v>
      </c>
      <c r="W19" s="23" t="e">
        <f>#REF!/Q19</f>
        <v>#REF!</v>
      </c>
    </row>
    <row r="20" spans="1:44" ht="38.25">
      <c r="A20" s="18" t="s">
        <v>55</v>
      </c>
      <c r="B20" s="19" t="s">
        <v>182</v>
      </c>
      <c r="C20" s="20">
        <v>3.4307932756451795E-3</v>
      </c>
      <c r="D20" s="20">
        <v>3.4307932756451795E-3</v>
      </c>
      <c r="E20" s="20">
        <v>0</v>
      </c>
      <c r="F20" s="20">
        <v>0</v>
      </c>
      <c r="G20" s="20">
        <v>0</v>
      </c>
      <c r="H20" s="20">
        <v>0</v>
      </c>
      <c r="I20" s="21">
        <v>6.3281886351849357</v>
      </c>
      <c r="J20" s="21">
        <v>6.3281886351849357</v>
      </c>
      <c r="K20" s="22">
        <v>2375.5655000000002</v>
      </c>
      <c r="L20" s="22">
        <v>2375.5655000000002</v>
      </c>
      <c r="N20" s="6">
        <v>114.8</v>
      </c>
      <c r="O20" s="6">
        <v>1105.8</v>
      </c>
      <c r="P20" s="6">
        <f t="shared" si="3"/>
        <v>126945.84</v>
      </c>
      <c r="Q20" s="6">
        <f t="shared" si="4"/>
        <v>126.94583999999999</v>
      </c>
      <c r="R20" s="23" t="e">
        <f>#REF!/Q20</f>
        <v>#REF!</v>
      </c>
      <c r="S20" s="23">
        <f t="shared" si="1"/>
        <v>18.713220535623698</v>
      </c>
      <c r="T20" s="23">
        <f t="shared" si="2"/>
        <v>18.713220535623698</v>
      </c>
      <c r="U20" s="23" t="e">
        <f>#REF!/Q20</f>
        <v>#REF!</v>
      </c>
      <c r="V20" s="23" t="e">
        <f>#REF!/Q20</f>
        <v>#REF!</v>
      </c>
      <c r="W20" s="23" t="e">
        <f>#REF!/Q20</f>
        <v>#REF!</v>
      </c>
    </row>
    <row r="21" spans="1:44" ht="38.25">
      <c r="A21" s="18" t="s">
        <v>181</v>
      </c>
      <c r="B21" s="19" t="s">
        <v>184</v>
      </c>
      <c r="C21" s="20">
        <v>1.0398388249821278E-2</v>
      </c>
      <c r="D21" s="20">
        <v>1.0398388249821278E-2</v>
      </c>
      <c r="E21" s="20">
        <v>0</v>
      </c>
      <c r="F21" s="20">
        <v>0</v>
      </c>
      <c r="G21" s="20">
        <v>0</v>
      </c>
      <c r="H21" s="20">
        <v>0</v>
      </c>
      <c r="I21" s="21">
        <v>5.9296195715597539</v>
      </c>
      <c r="J21" s="21">
        <v>5.9296195715597539</v>
      </c>
      <c r="K21" s="22">
        <v>1343.9512999999999</v>
      </c>
      <c r="L21" s="22">
        <v>1343.9512999999999</v>
      </c>
      <c r="N21" s="6">
        <v>143.1</v>
      </c>
      <c r="O21" s="6">
        <v>2623.3</v>
      </c>
      <c r="P21" s="6">
        <f t="shared" si="3"/>
        <v>375394.23000000004</v>
      </c>
      <c r="Q21" s="6">
        <f t="shared" si="4"/>
        <v>375.39423000000005</v>
      </c>
      <c r="R21" s="23" t="e">
        <f>#REF!/Q21</f>
        <v>#REF!</v>
      </c>
      <c r="S21" s="23">
        <f t="shared" si="1"/>
        <v>3.5801064390361028</v>
      </c>
      <c r="T21" s="23">
        <f t="shared" si="2"/>
        <v>3.5801064390361028</v>
      </c>
      <c r="U21" s="23" t="e">
        <f>#REF!/Q21</f>
        <v>#REF!</v>
      </c>
      <c r="V21" s="23" t="e">
        <f>#REF!/Q21</f>
        <v>#REF!</v>
      </c>
      <c r="W21" s="23" t="e">
        <f>#REF!/Q21</f>
        <v>#REF!</v>
      </c>
    </row>
    <row r="22" spans="1:44" ht="62.25" customHeight="1">
      <c r="A22" s="18" t="s">
        <v>183</v>
      </c>
      <c r="B22" s="19" t="s">
        <v>186</v>
      </c>
      <c r="C22" s="20">
        <v>1.7213349909151764E-2</v>
      </c>
      <c r="D22" s="20">
        <v>1.7213349909151764E-2</v>
      </c>
      <c r="E22" s="20">
        <v>0</v>
      </c>
      <c r="F22" s="20">
        <v>0</v>
      </c>
      <c r="G22" s="20">
        <v>0</v>
      </c>
      <c r="H22" s="20">
        <v>0</v>
      </c>
      <c r="I22" s="21">
        <v>6.2343945892878923</v>
      </c>
      <c r="J22" s="21">
        <v>6.2343945892878923</v>
      </c>
      <c r="K22" s="22">
        <v>710.60440000000006</v>
      </c>
      <c r="L22" s="22">
        <v>710.60440000000006</v>
      </c>
      <c r="N22" s="6">
        <v>147.30000000000001</v>
      </c>
      <c r="O22" s="6">
        <v>1538.7</v>
      </c>
      <c r="P22" s="6">
        <f t="shared" si="3"/>
        <v>226650.51000000004</v>
      </c>
      <c r="Q22" s="6">
        <f t="shared" si="4"/>
        <v>226.65051000000003</v>
      </c>
      <c r="R22" s="23" t="e">
        <f>#REF!/Q22</f>
        <v>#REF!</v>
      </c>
      <c r="S22" s="23">
        <f t="shared" si="1"/>
        <v>3.1352428900336466</v>
      </c>
      <c r="T22" s="23">
        <f t="shared" si="2"/>
        <v>3.1352428900336466</v>
      </c>
      <c r="U22" s="23" t="e">
        <f>#REF!/Q22</f>
        <v>#REF!</v>
      </c>
      <c r="V22" s="23" t="e">
        <f>#REF!/Q22</f>
        <v>#REF!</v>
      </c>
      <c r="W22" s="23" t="e">
        <f>#REF!/Q22</f>
        <v>#REF!</v>
      </c>
    </row>
    <row r="23" spans="1:44" ht="49.5" customHeight="1">
      <c r="A23" s="18" t="s">
        <v>185</v>
      </c>
      <c r="B23" s="19" t="s">
        <v>192</v>
      </c>
      <c r="C23" s="20">
        <v>0</v>
      </c>
      <c r="D23" s="20">
        <v>0</v>
      </c>
      <c r="E23" s="20">
        <v>0</v>
      </c>
      <c r="F23" s="20">
        <v>0</v>
      </c>
      <c r="G23" s="21">
        <v>166.96</v>
      </c>
      <c r="H23" s="21">
        <v>166.96</v>
      </c>
      <c r="I23" s="21">
        <v>0</v>
      </c>
      <c r="J23" s="21">
        <v>0</v>
      </c>
      <c r="K23" s="22">
        <v>0</v>
      </c>
      <c r="L23" s="22">
        <v>0</v>
      </c>
      <c r="N23" s="6">
        <v>109</v>
      </c>
      <c r="O23" s="6">
        <v>1045.7</v>
      </c>
      <c r="P23" s="6">
        <f t="shared" si="3"/>
        <v>113981.3</v>
      </c>
      <c r="Q23" s="6">
        <f t="shared" si="4"/>
        <v>113.9813</v>
      </c>
      <c r="R23" s="23" t="e">
        <f>#REF!/Q23</f>
        <v>#REF!</v>
      </c>
      <c r="S23" s="23">
        <f t="shared" si="1"/>
        <v>0</v>
      </c>
      <c r="T23" s="23">
        <f t="shared" si="2"/>
        <v>0</v>
      </c>
      <c r="U23" s="23" t="e">
        <f>#REF!/Q23</f>
        <v>#REF!</v>
      </c>
      <c r="V23" s="23" t="e">
        <f>#REF!/Q23</f>
        <v>#REF!</v>
      </c>
      <c r="W23" s="23" t="e">
        <f>#REF!/Q23</f>
        <v>#REF!</v>
      </c>
    </row>
    <row r="24" spans="1:44" ht="24.75" customHeight="1">
      <c r="A24" s="18" t="s">
        <v>187</v>
      </c>
      <c r="B24" s="19" t="s">
        <v>194</v>
      </c>
      <c r="C24" s="20">
        <v>0</v>
      </c>
      <c r="D24" s="20">
        <v>0</v>
      </c>
      <c r="E24" s="20">
        <v>0</v>
      </c>
      <c r="F24" s="20">
        <v>0</v>
      </c>
      <c r="G24" s="60">
        <v>165.41</v>
      </c>
      <c r="H24" s="60">
        <v>165.41</v>
      </c>
      <c r="I24" s="21">
        <v>0</v>
      </c>
      <c r="J24" s="21">
        <v>0</v>
      </c>
      <c r="K24" s="22">
        <v>0</v>
      </c>
      <c r="L24" s="22">
        <v>0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24.75" customHeight="1">
      <c r="A25" s="18" t="s">
        <v>188</v>
      </c>
      <c r="B25" s="19" t="s">
        <v>196</v>
      </c>
      <c r="C25" s="20">
        <v>0</v>
      </c>
      <c r="D25" s="20">
        <v>0</v>
      </c>
      <c r="E25" s="20">
        <v>0</v>
      </c>
      <c r="F25" s="20">
        <v>0</v>
      </c>
      <c r="G25" s="60">
        <v>185.72</v>
      </c>
      <c r="H25" s="60">
        <v>185.72</v>
      </c>
      <c r="I25" s="21">
        <v>0</v>
      </c>
      <c r="J25" s="21">
        <v>0</v>
      </c>
      <c r="K25" s="22">
        <v>0</v>
      </c>
      <c r="L25" s="22">
        <v>0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24.75" customHeight="1">
      <c r="A26" s="18" t="s">
        <v>189</v>
      </c>
      <c r="B26" s="19" t="s">
        <v>198</v>
      </c>
      <c r="C26" s="20">
        <v>4.5999999999999999E-3</v>
      </c>
      <c r="D26" s="20">
        <v>4.5999999999999999E-3</v>
      </c>
      <c r="E26" s="20">
        <v>0</v>
      </c>
      <c r="F26" s="20">
        <v>0</v>
      </c>
      <c r="G26" s="61">
        <v>0</v>
      </c>
      <c r="H26" s="61">
        <v>0</v>
      </c>
      <c r="I26" s="21">
        <v>3.6151685393258428</v>
      </c>
      <c r="J26" s="21">
        <v>3.6151685393258428</v>
      </c>
      <c r="K26" s="22">
        <v>1287</v>
      </c>
      <c r="L26" s="22">
        <v>1287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s="12" customFormat="1" ht="24.75" customHeight="1">
      <c r="A27" s="18" t="s">
        <v>190</v>
      </c>
      <c r="B27" s="19" t="s">
        <v>200</v>
      </c>
      <c r="C27" s="20">
        <v>5.7999999999999996E-3</v>
      </c>
      <c r="D27" s="20">
        <v>5.7999999999999996E-3</v>
      </c>
      <c r="E27" s="20">
        <v>0</v>
      </c>
      <c r="F27" s="20">
        <v>0</v>
      </c>
      <c r="G27" s="20">
        <v>0</v>
      </c>
      <c r="H27" s="20">
        <v>0</v>
      </c>
      <c r="I27" s="21">
        <v>5.1733333333333329</v>
      </c>
      <c r="J27" s="21">
        <v>5.1733333333333329</v>
      </c>
      <c r="K27" s="22">
        <v>388</v>
      </c>
      <c r="L27" s="22">
        <v>388</v>
      </c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s="12" customFormat="1" ht="24.75" customHeight="1">
      <c r="A28" s="18" t="s">
        <v>191</v>
      </c>
      <c r="B28" s="19" t="s">
        <v>202</v>
      </c>
      <c r="C28" s="20">
        <v>5.7999999999999996E-3</v>
      </c>
      <c r="D28" s="20">
        <v>5.7999999999999996E-3</v>
      </c>
      <c r="E28" s="20">
        <v>0</v>
      </c>
      <c r="F28" s="20">
        <v>0</v>
      </c>
      <c r="G28" s="20">
        <v>0</v>
      </c>
      <c r="H28" s="20">
        <v>0</v>
      </c>
      <c r="I28" s="21">
        <v>4.1739130434782608</v>
      </c>
      <c r="J28" s="21">
        <v>4.1739130434782608</v>
      </c>
      <c r="K28" s="22">
        <v>672</v>
      </c>
      <c r="L28" s="22">
        <v>672</v>
      </c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12" customFormat="1" ht="24.75" customHeight="1">
      <c r="A29" s="18" t="s">
        <v>193</v>
      </c>
      <c r="B29" s="19" t="s">
        <v>204</v>
      </c>
      <c r="C29" s="20">
        <v>9.4999999999999998E-3</v>
      </c>
      <c r="D29" s="20">
        <v>9.4999999999999998E-3</v>
      </c>
      <c r="E29" s="20">
        <v>0</v>
      </c>
      <c r="F29" s="20">
        <v>0</v>
      </c>
      <c r="G29" s="20">
        <v>0</v>
      </c>
      <c r="H29" s="20">
        <v>0</v>
      </c>
      <c r="I29" s="21">
        <v>7.2424242424242422</v>
      </c>
      <c r="J29" s="21">
        <v>7.2424242424242422</v>
      </c>
      <c r="K29" s="22">
        <v>478</v>
      </c>
      <c r="L29" s="22">
        <v>478</v>
      </c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12" customFormat="1" ht="24.75" customHeight="1">
      <c r="A30" s="18" t="s">
        <v>195</v>
      </c>
      <c r="B30" s="19" t="s">
        <v>206</v>
      </c>
      <c r="C30" s="20">
        <v>1.67E-2</v>
      </c>
      <c r="D30" s="20">
        <v>1.67E-2</v>
      </c>
      <c r="E30" s="20">
        <v>0</v>
      </c>
      <c r="F30" s="20">
        <v>0</v>
      </c>
      <c r="G30" s="20">
        <v>0</v>
      </c>
      <c r="H30" s="20">
        <v>0</v>
      </c>
      <c r="I30" s="21">
        <v>6.2391304347826084</v>
      </c>
      <c r="J30" s="21">
        <v>6.2391304347826084</v>
      </c>
      <c r="K30" s="22">
        <v>2009</v>
      </c>
      <c r="L30" s="22">
        <v>2009</v>
      </c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12" customFormat="1" ht="37.5" customHeight="1">
      <c r="A31" s="18" t="s">
        <v>197</v>
      </c>
      <c r="B31" s="19" t="s">
        <v>209</v>
      </c>
      <c r="C31" s="20">
        <v>8.3000000000000001E-3</v>
      </c>
      <c r="D31" s="20">
        <v>8.3000000000000001E-3</v>
      </c>
      <c r="E31" s="20">
        <v>0</v>
      </c>
      <c r="F31" s="20">
        <v>0</v>
      </c>
      <c r="G31" s="20">
        <v>0</v>
      </c>
      <c r="H31" s="20">
        <v>0</v>
      </c>
      <c r="I31" s="21">
        <v>7.5535223906780287</v>
      </c>
      <c r="J31" s="21">
        <v>7.5535223906780287</v>
      </c>
      <c r="K31" s="22">
        <v>2239</v>
      </c>
      <c r="L31" s="22">
        <v>2239</v>
      </c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12" customFormat="1" ht="37.5" customHeight="1">
      <c r="A32" s="18" t="s">
        <v>199</v>
      </c>
      <c r="B32" s="19" t="s">
        <v>211</v>
      </c>
      <c r="C32" s="20">
        <v>1.7899999999999999E-2</v>
      </c>
      <c r="D32" s="20">
        <v>1.7899999999999999E-2</v>
      </c>
      <c r="E32" s="20">
        <v>0</v>
      </c>
      <c r="F32" s="20">
        <v>0</v>
      </c>
      <c r="G32" s="20">
        <v>0</v>
      </c>
      <c r="H32" s="20">
        <v>0</v>
      </c>
      <c r="I32" s="21">
        <v>6.0154905335628222</v>
      </c>
      <c r="J32" s="21">
        <v>6.0154905335628222</v>
      </c>
      <c r="K32" s="22">
        <v>699</v>
      </c>
      <c r="L32" s="22">
        <v>699</v>
      </c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12" customFormat="1" ht="37.5" customHeight="1">
      <c r="A33" s="18" t="s">
        <v>201</v>
      </c>
      <c r="B33" s="19" t="s">
        <v>213</v>
      </c>
      <c r="C33" s="20">
        <v>3.8E-3</v>
      </c>
      <c r="D33" s="20">
        <v>3.8E-3</v>
      </c>
      <c r="E33" s="20">
        <v>0</v>
      </c>
      <c r="F33" s="20">
        <v>0</v>
      </c>
      <c r="G33" s="20">
        <v>0</v>
      </c>
      <c r="H33" s="20">
        <v>0</v>
      </c>
      <c r="I33" s="21">
        <v>3.9930555555555558</v>
      </c>
      <c r="J33" s="21">
        <v>3.9930555555555558</v>
      </c>
      <c r="K33" s="22">
        <v>460</v>
      </c>
      <c r="L33" s="22">
        <v>460</v>
      </c>
      <c r="M33" s="2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46.15" customHeight="1">
      <c r="A34" s="18" t="s">
        <v>203</v>
      </c>
      <c r="B34" s="19" t="s">
        <v>215</v>
      </c>
      <c r="C34" s="20">
        <v>1.6000000000000001E-3</v>
      </c>
      <c r="D34" s="20">
        <v>1.6000000000000001E-3</v>
      </c>
      <c r="E34" s="20">
        <v>0</v>
      </c>
      <c r="F34" s="20">
        <v>0</v>
      </c>
      <c r="G34" s="20">
        <v>0</v>
      </c>
      <c r="H34" s="20">
        <v>0</v>
      </c>
      <c r="I34" s="21">
        <v>3.7105069801616462</v>
      </c>
      <c r="J34" s="21">
        <v>3.7105069801616462</v>
      </c>
      <c r="K34" s="22">
        <v>1010</v>
      </c>
      <c r="L34" s="22">
        <v>1010</v>
      </c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12" customFormat="1" ht="52.9" customHeight="1">
      <c r="A35" s="18" t="s">
        <v>205</v>
      </c>
      <c r="B35" s="19" t="s">
        <v>249</v>
      </c>
      <c r="C35" s="20">
        <v>1.6999999999999999E-3</v>
      </c>
      <c r="D35" s="20">
        <v>1.6999999999999999E-3</v>
      </c>
      <c r="E35" s="20">
        <v>0</v>
      </c>
      <c r="F35" s="20">
        <v>0</v>
      </c>
      <c r="G35" s="20">
        <v>0</v>
      </c>
      <c r="H35" s="20">
        <v>0</v>
      </c>
      <c r="I35" s="21">
        <v>4.1545372866127579</v>
      </c>
      <c r="J35" s="21">
        <v>4.1545372866127579</v>
      </c>
      <c r="K35" s="22">
        <v>578</v>
      </c>
      <c r="L35" s="22">
        <v>578</v>
      </c>
      <c r="M35" s="26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ht="37.5" customHeight="1">
      <c r="A36" s="18" t="s">
        <v>207</v>
      </c>
      <c r="B36" s="19" t="s">
        <v>218</v>
      </c>
      <c r="C36" s="20">
        <v>1.1999999999999999E-3</v>
      </c>
      <c r="D36" s="20">
        <v>1.1999999999999999E-3</v>
      </c>
      <c r="E36" s="20">
        <v>0</v>
      </c>
      <c r="F36" s="20">
        <v>0</v>
      </c>
      <c r="G36" s="20">
        <v>0</v>
      </c>
      <c r="H36" s="20">
        <v>0</v>
      </c>
      <c r="I36" s="21">
        <v>5.0435674013326501</v>
      </c>
      <c r="J36" s="21">
        <v>5.0435674013326501</v>
      </c>
      <c r="K36" s="22">
        <v>492</v>
      </c>
      <c r="L36" s="22">
        <v>492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37.5" customHeight="1">
      <c r="A37" s="18" t="s">
        <v>208</v>
      </c>
      <c r="B37" s="19" t="s">
        <v>220</v>
      </c>
      <c r="C37" s="20">
        <v>9.5999999999999992E-3</v>
      </c>
      <c r="D37" s="20">
        <v>9.5999999999999992E-3</v>
      </c>
      <c r="E37" s="20">
        <v>0</v>
      </c>
      <c r="F37" s="20">
        <v>0</v>
      </c>
      <c r="G37" s="20">
        <v>0</v>
      </c>
      <c r="H37" s="20">
        <v>0</v>
      </c>
      <c r="I37" s="21">
        <v>6.3509905859210338</v>
      </c>
      <c r="J37" s="21">
        <v>6.3509905859210338</v>
      </c>
      <c r="K37" s="22">
        <v>226</v>
      </c>
      <c r="L37" s="22">
        <v>226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37.5" customHeight="1">
      <c r="A38" s="18" t="s">
        <v>210</v>
      </c>
      <c r="B38" s="19" t="s">
        <v>222</v>
      </c>
      <c r="C38" s="20">
        <v>3.5999999999999999E-3</v>
      </c>
      <c r="D38" s="20">
        <v>3.5999999999999999E-3</v>
      </c>
      <c r="E38" s="20">
        <v>0</v>
      </c>
      <c r="F38" s="20">
        <v>0</v>
      </c>
      <c r="G38" s="20">
        <v>0</v>
      </c>
      <c r="H38" s="20">
        <v>0</v>
      </c>
      <c r="I38" s="21">
        <v>4.8463309236299015</v>
      </c>
      <c r="J38" s="21">
        <v>4.8463309236299015</v>
      </c>
      <c r="K38" s="22">
        <v>300</v>
      </c>
      <c r="L38" s="22">
        <v>300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37.5" customHeight="1">
      <c r="A39" s="18" t="s">
        <v>212</v>
      </c>
      <c r="B39" s="19" t="s">
        <v>250</v>
      </c>
      <c r="C39" s="20">
        <v>1.8499999999999999E-2</v>
      </c>
      <c r="D39" s="20">
        <v>1.8499999999999999E-2</v>
      </c>
      <c r="E39" s="20">
        <v>0</v>
      </c>
      <c r="F39" s="20">
        <v>0</v>
      </c>
      <c r="G39" s="20">
        <v>0</v>
      </c>
      <c r="H39" s="20">
        <v>0</v>
      </c>
      <c r="I39" s="21">
        <v>6.24</v>
      </c>
      <c r="J39" s="21">
        <v>6.24</v>
      </c>
      <c r="K39" s="22">
        <v>809</v>
      </c>
      <c r="L39" s="22">
        <v>809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37.5" customHeight="1">
      <c r="A40" s="18" t="s">
        <v>214</v>
      </c>
      <c r="B40" s="19" t="s">
        <v>251</v>
      </c>
      <c r="C40" s="20">
        <v>3.3999999999999998E-3</v>
      </c>
      <c r="D40" s="20">
        <v>3.3999999999999998E-3</v>
      </c>
      <c r="E40" s="20">
        <v>0</v>
      </c>
      <c r="F40" s="20">
        <v>0</v>
      </c>
      <c r="G40" s="20">
        <v>0</v>
      </c>
      <c r="H40" s="20">
        <v>0</v>
      </c>
      <c r="I40" s="21">
        <v>8.64</v>
      </c>
      <c r="J40" s="21">
        <v>8.64</v>
      </c>
      <c r="K40" s="22">
        <v>5592</v>
      </c>
      <c r="L40" s="22">
        <v>5592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37.5" customHeight="1">
      <c r="A41" s="18" t="s">
        <v>216</v>
      </c>
      <c r="B41" s="19" t="s">
        <v>252</v>
      </c>
      <c r="C41" s="20">
        <v>6.4999999999999997E-3</v>
      </c>
      <c r="D41" s="20">
        <v>6.4999999999999997E-3</v>
      </c>
      <c r="E41" s="20">
        <v>0</v>
      </c>
      <c r="F41" s="20">
        <v>0</v>
      </c>
      <c r="G41" s="20">
        <v>0</v>
      </c>
      <c r="H41" s="20">
        <v>0</v>
      </c>
      <c r="I41" s="21">
        <v>9.14</v>
      </c>
      <c r="J41" s="21">
        <v>9.14</v>
      </c>
      <c r="K41" s="22">
        <v>3208</v>
      </c>
      <c r="L41" s="22">
        <v>3208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37.5" customHeight="1">
      <c r="A42" s="18" t="s">
        <v>217</v>
      </c>
      <c r="B42" s="19" t="s">
        <v>253</v>
      </c>
      <c r="C42" s="20">
        <v>2.3999999999999998E-3</v>
      </c>
      <c r="D42" s="20">
        <v>2.3999999999999998E-3</v>
      </c>
      <c r="E42" s="20">
        <v>0</v>
      </c>
      <c r="F42" s="20">
        <v>0</v>
      </c>
      <c r="G42" s="20">
        <v>0</v>
      </c>
      <c r="H42" s="20">
        <v>0</v>
      </c>
      <c r="I42" s="21">
        <v>9.2200000000000006</v>
      </c>
      <c r="J42" s="21">
        <v>9.2200000000000006</v>
      </c>
      <c r="K42" s="22">
        <v>3524</v>
      </c>
      <c r="L42" s="22">
        <v>3524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37.5" customHeight="1">
      <c r="A43" s="18" t="s">
        <v>219</v>
      </c>
      <c r="B43" s="19" t="s">
        <v>254</v>
      </c>
      <c r="C43" s="20">
        <v>2.3900000000000001E-2</v>
      </c>
      <c r="D43" s="20">
        <v>2.3900000000000001E-2</v>
      </c>
      <c r="E43" s="20">
        <v>0</v>
      </c>
      <c r="F43" s="20">
        <v>0</v>
      </c>
      <c r="G43" s="20">
        <v>0</v>
      </c>
      <c r="H43" s="20">
        <v>0</v>
      </c>
      <c r="I43" s="21">
        <v>8.2200000000000006</v>
      </c>
      <c r="J43" s="21">
        <v>8.2200000000000006</v>
      </c>
      <c r="K43" s="22">
        <v>369</v>
      </c>
      <c r="L43" s="22">
        <v>369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37.5" customHeight="1">
      <c r="A44" s="18" t="s">
        <v>221</v>
      </c>
      <c r="B44" s="19" t="s">
        <v>255</v>
      </c>
      <c r="C44" s="20">
        <v>2.2000000000000001E-3</v>
      </c>
      <c r="D44" s="20">
        <v>2.2000000000000001E-3</v>
      </c>
      <c r="E44" s="20">
        <v>0</v>
      </c>
      <c r="F44" s="20">
        <v>0</v>
      </c>
      <c r="G44" s="20">
        <v>0</v>
      </c>
      <c r="H44" s="20">
        <v>0</v>
      </c>
      <c r="I44" s="21">
        <v>3.2777777777777777</v>
      </c>
      <c r="J44" s="21">
        <v>3.2777777777777777</v>
      </c>
      <c r="K44" s="22">
        <v>885</v>
      </c>
      <c r="L44" s="22">
        <v>885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65" customFormat="1" ht="34.9" customHeight="1">
      <c r="A45" s="62" t="s">
        <v>256</v>
      </c>
      <c r="B45" s="19" t="s">
        <v>257</v>
      </c>
      <c r="C45" s="20">
        <v>0</v>
      </c>
      <c r="D45" s="20">
        <v>0</v>
      </c>
      <c r="E45" s="63">
        <v>0</v>
      </c>
      <c r="F45" s="63">
        <v>0</v>
      </c>
      <c r="G45" s="20">
        <v>0</v>
      </c>
      <c r="H45" s="20">
        <v>0</v>
      </c>
      <c r="I45" s="21">
        <v>3.38</v>
      </c>
      <c r="J45" s="21">
        <v>3.38</v>
      </c>
      <c r="K45" s="22">
        <v>919</v>
      </c>
      <c r="L45" s="22">
        <v>919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</row>
    <row r="46" spans="1:44" s="65" customFormat="1" ht="34.9" customHeight="1" thickBot="1">
      <c r="A46" s="66" t="s">
        <v>258</v>
      </c>
      <c r="B46" s="28" t="s">
        <v>259</v>
      </c>
      <c r="C46" s="29">
        <v>0</v>
      </c>
      <c r="D46" s="29">
        <v>0</v>
      </c>
      <c r="E46" s="67">
        <v>0</v>
      </c>
      <c r="F46" s="67">
        <v>0</v>
      </c>
      <c r="G46" s="68">
        <v>191.81</v>
      </c>
      <c r="H46" s="68">
        <v>191.81</v>
      </c>
      <c r="I46" s="30">
        <v>0</v>
      </c>
      <c r="J46" s="30">
        <v>0</v>
      </c>
      <c r="K46" s="31">
        <v>0</v>
      </c>
      <c r="L46" s="31">
        <v>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</row>
    <row r="47" spans="1:44">
      <c r="A47" s="32"/>
      <c r="B47" s="33"/>
      <c r="C47" s="34"/>
      <c r="D47" s="34"/>
      <c r="E47" s="35"/>
      <c r="F47" s="35"/>
      <c r="G47" s="36"/>
      <c r="H47" s="36"/>
      <c r="I47" s="37"/>
      <c r="J47" s="37"/>
      <c r="K47" s="38"/>
      <c r="L47" s="3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>
      <c r="A48" s="32"/>
      <c r="B48" s="33"/>
      <c r="C48" s="34"/>
      <c r="D48" s="34"/>
      <c r="E48" s="35"/>
      <c r="F48" s="35"/>
      <c r="G48" s="36"/>
      <c r="H48" s="36"/>
      <c r="I48" s="37"/>
      <c r="J48" s="37"/>
      <c r="K48" s="38"/>
      <c r="L48" s="38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20.25">
      <c r="B49" s="39"/>
      <c r="G49" s="27"/>
      <c r="H49" s="27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20.25">
      <c r="A50" s="39"/>
      <c r="E50" s="40"/>
      <c r="F50" s="12"/>
      <c r="G50" s="40"/>
      <c r="I50" s="39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>
      <c r="B51" s="41"/>
      <c r="G51" s="27"/>
      <c r="H51" s="27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>
      <c r="B52" s="41"/>
      <c r="G52" s="27"/>
      <c r="H52" s="27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>
      <c r="B53" s="41"/>
      <c r="G53" s="27"/>
      <c r="H53" s="27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>
      <c r="A54" s="42"/>
      <c r="G54" s="27"/>
      <c r="H54" s="27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>
      <c r="B55" s="41"/>
      <c r="G55" s="27"/>
      <c r="H55" s="27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>
      <c r="B56" s="41"/>
      <c r="G56" s="27"/>
      <c r="H56" s="27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>
      <c r="A57" s="6"/>
      <c r="B57" s="41"/>
      <c r="G57" s="27"/>
      <c r="H57" s="27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>
      <c r="A58" s="6"/>
      <c r="G58" s="27"/>
      <c r="H58" s="27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>
      <c r="A59" s="6"/>
      <c r="B59" s="41"/>
      <c r="G59" s="27"/>
      <c r="H59" s="27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>
      <c r="A60" s="6"/>
      <c r="B60" s="41"/>
      <c r="C60" s="8"/>
      <c r="D60" s="8"/>
      <c r="E60" s="8"/>
      <c r="G60" s="27"/>
      <c r="H60" s="27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>
      <c r="A61" s="6"/>
      <c r="B61" s="41"/>
      <c r="C61" s="8"/>
      <c r="D61" s="69"/>
      <c r="E61" s="8"/>
      <c r="G61" s="27"/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>
      <c r="A62" s="6"/>
      <c r="B62" s="41"/>
      <c r="C62" s="8"/>
      <c r="D62" s="8"/>
      <c r="E62" s="8"/>
      <c r="G62" s="27"/>
      <c r="H62" s="27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>
      <c r="A63" s="6"/>
      <c r="B63" s="41"/>
      <c r="C63" s="8"/>
      <c r="D63" s="8"/>
      <c r="E63" s="8"/>
      <c r="G63" s="27"/>
      <c r="H63" s="27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>
      <c r="A64" s="6"/>
      <c r="G64" s="27"/>
      <c r="H64" s="27"/>
      <c r="I64" s="43"/>
      <c r="J64" s="43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10">
      <c r="A65" s="6"/>
      <c r="I65" s="8"/>
      <c r="J65" s="8"/>
    </row>
    <row r="66" spans="1:10">
      <c r="A66" s="6"/>
      <c r="I66" s="8"/>
      <c r="J66" s="8"/>
    </row>
    <row r="67" spans="1:10">
      <c r="A67" s="6"/>
      <c r="I67" s="8"/>
      <c r="J67" s="8"/>
    </row>
  </sheetData>
  <mergeCells count="13">
    <mergeCell ref="A3:L3"/>
    <mergeCell ref="A4:L4"/>
    <mergeCell ref="A6:L6"/>
    <mergeCell ref="A7:A10"/>
    <mergeCell ref="B7:B10"/>
    <mergeCell ref="C7:F7"/>
    <mergeCell ref="G7:L7"/>
    <mergeCell ref="C8:D8"/>
    <mergeCell ref="E8:F8"/>
    <mergeCell ref="G8:H8"/>
    <mergeCell ref="I8:J8"/>
    <mergeCell ref="K8:L8"/>
    <mergeCell ref="A5:L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по ИП  за 2020 год </vt:lpstr>
      <vt:lpstr>Целевые показатели ИП </vt:lpstr>
      <vt:lpstr>Целевые показатели надёжности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cp:lastPrinted>2019-06-13T11:20:02Z</cp:lastPrinted>
  <dcterms:created xsi:type="dcterms:W3CDTF">2019-06-13T08:29:26Z</dcterms:created>
  <dcterms:modified xsi:type="dcterms:W3CDTF">2021-04-16T08:25:59Z</dcterms:modified>
</cp:coreProperties>
</file>