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2450" firstSheet="1" activeTab="1"/>
  </bookViews>
  <sheets>
    <sheet name="СТ-ИП (план)" sheetId="1" state="hidden" r:id="rId1"/>
    <sheet name="СТ-ИП(отчет)" sheetId="2" r:id="rId2"/>
    <sheet name="Лист3" sheetId="3" r:id="rId3"/>
  </sheets>
  <definedNames>
    <definedName name="_xlnm.Print_Titles" localSheetId="1">'СТ-ИП(отчет)'!$14:$14</definedName>
    <definedName name="_xlnm.Print_Area" localSheetId="1">'СТ-ИП(отчет)'!$B$1:$Q$97</definedName>
  </definedNames>
  <calcPr calcId="145621"/>
</workbook>
</file>

<file path=xl/calcChain.xml><?xml version="1.0" encoding="utf-8"?>
<calcChain xmlns="http://schemas.openxmlformats.org/spreadsheetml/2006/main">
  <c r="Q15" i="2" l="1"/>
  <c r="P15" i="2"/>
  <c r="F15" i="2"/>
  <c r="G15" i="2"/>
  <c r="H15" i="2"/>
  <c r="I15" i="2"/>
  <c r="J15" i="2"/>
  <c r="K15" i="2"/>
  <c r="L15" i="2"/>
  <c r="I18" i="2" l="1"/>
  <c r="K89" i="2" l="1"/>
  <c r="L88" i="2" l="1"/>
  <c r="K88" i="2"/>
  <c r="H88" i="2"/>
  <c r="G88" i="2"/>
  <c r="F88" i="2"/>
  <c r="E88" i="2"/>
  <c r="K86" i="2"/>
  <c r="G86" i="2"/>
  <c r="L86" i="2"/>
  <c r="J86" i="2"/>
  <c r="I86" i="2"/>
  <c r="H86" i="2"/>
  <c r="F86" i="2"/>
  <c r="E86" i="2"/>
  <c r="Q84" i="2"/>
  <c r="Q80" i="2"/>
  <c r="Q76" i="2"/>
  <c r="Q64" i="2"/>
  <c r="Q62" i="2"/>
  <c r="Q60" i="2"/>
  <c r="Q58" i="2"/>
  <c r="Q56" i="2"/>
  <c r="Q52" i="2"/>
  <c r="Q46" i="2"/>
  <c r="Q36" i="2"/>
  <c r="Q34" i="2"/>
  <c r="Q32" i="2"/>
  <c r="Q30" i="2"/>
  <c r="Q28" i="2"/>
  <c r="Q26" i="2"/>
  <c r="Q24" i="2"/>
  <c r="Q20" i="2"/>
  <c r="Q77" i="2"/>
  <c r="F77" i="2"/>
  <c r="G77" i="2"/>
  <c r="H77" i="2"/>
  <c r="H76" i="2" s="1"/>
  <c r="I77" i="2"/>
  <c r="J77" i="2"/>
  <c r="K77" i="2"/>
  <c r="K76" i="2" s="1"/>
  <c r="L77" i="2"/>
  <c r="L76" i="2" s="1"/>
  <c r="E77" i="2"/>
  <c r="E76" i="2" s="1"/>
  <c r="F76" i="2"/>
  <c r="G76" i="2"/>
  <c r="I76" i="2"/>
  <c r="J76" i="2"/>
  <c r="Q47" i="2"/>
  <c r="F47" i="2"/>
  <c r="G47" i="2"/>
  <c r="H47" i="2"/>
  <c r="I47" i="2"/>
  <c r="E47" i="2"/>
  <c r="L46" i="2" l="1"/>
  <c r="K46" i="2"/>
  <c r="J46" i="2"/>
  <c r="I46" i="2"/>
  <c r="H46" i="2"/>
  <c r="G46" i="2"/>
  <c r="F46" i="2"/>
  <c r="E46" i="2"/>
  <c r="G18" i="2" l="1"/>
  <c r="F18" i="2"/>
  <c r="H18" i="2" l="1"/>
  <c r="E18" i="2"/>
  <c r="L81" i="2" l="1"/>
  <c r="L83" i="2"/>
  <c r="L85" i="2"/>
  <c r="L79" i="2"/>
  <c r="K81" i="2" l="1"/>
  <c r="K83" i="2"/>
  <c r="K85" i="2"/>
  <c r="K79" i="2"/>
  <c r="J85" i="2" l="1"/>
  <c r="J79" i="2"/>
  <c r="I85" i="2" l="1"/>
  <c r="I79" i="2"/>
  <c r="L82" i="2" l="1"/>
  <c r="K82" i="2"/>
  <c r="J82" i="2"/>
  <c r="I82" i="2"/>
  <c r="H82" i="2"/>
  <c r="G82" i="2"/>
  <c r="F82" i="2"/>
  <c r="E82" i="2"/>
  <c r="L90" i="2"/>
  <c r="K90" i="2"/>
  <c r="J90" i="2"/>
  <c r="I90" i="2"/>
  <c r="H90" i="2"/>
  <c r="G90" i="2"/>
  <c r="F90" i="2"/>
  <c r="E90" i="2"/>
  <c r="L84" i="2"/>
  <c r="K84" i="2"/>
  <c r="J84" i="2"/>
  <c r="I84" i="2"/>
  <c r="H84" i="2"/>
  <c r="G84" i="2"/>
  <c r="F84" i="2"/>
  <c r="E84" i="2"/>
  <c r="L80" i="2"/>
  <c r="K80" i="2"/>
  <c r="J80" i="2"/>
  <c r="I80" i="2"/>
  <c r="H80" i="2"/>
  <c r="G80" i="2"/>
  <c r="F80" i="2"/>
  <c r="E80" i="2"/>
  <c r="L78" i="2"/>
  <c r="K78" i="2"/>
  <c r="J78" i="2"/>
  <c r="I78" i="2"/>
  <c r="H78" i="2"/>
  <c r="G78" i="2"/>
  <c r="F78" i="2"/>
  <c r="E78" i="2"/>
  <c r="F74" i="2"/>
  <c r="G74" i="2"/>
  <c r="E74" i="2"/>
  <c r="F72" i="2"/>
  <c r="G72" i="2"/>
  <c r="E72" i="2"/>
  <c r="F70" i="2"/>
  <c r="G70" i="2"/>
  <c r="E70" i="2"/>
  <c r="G68" i="2"/>
  <c r="E68" i="2"/>
  <c r="F68" i="2"/>
  <c r="F66" i="2"/>
  <c r="G66" i="2"/>
  <c r="E66" i="2"/>
  <c r="F64" i="2"/>
  <c r="G64" i="2"/>
  <c r="E64" i="2"/>
  <c r="F62" i="2"/>
  <c r="G62" i="2"/>
  <c r="E62" i="2"/>
  <c r="F60" i="2"/>
  <c r="G60" i="2"/>
  <c r="F58" i="2"/>
  <c r="G58" i="2"/>
  <c r="E58" i="2"/>
  <c r="F56" i="2"/>
  <c r="G56" i="2"/>
  <c r="E56" i="2"/>
  <c r="F54" i="2"/>
  <c r="G54" i="2"/>
  <c r="E54" i="2"/>
  <c r="F52" i="2"/>
  <c r="G52" i="2"/>
  <c r="F50" i="2"/>
  <c r="G50" i="2"/>
  <c r="F48" i="2"/>
  <c r="G48" i="2"/>
  <c r="H48" i="2"/>
  <c r="F44" i="2"/>
  <c r="G44" i="2"/>
  <c r="F42" i="2"/>
  <c r="G42" i="2"/>
  <c r="F40" i="2"/>
  <c r="G40" i="2"/>
  <c r="F38" i="2"/>
  <c r="G38" i="2"/>
  <c r="F36" i="2"/>
  <c r="G36" i="2"/>
  <c r="E36" i="2"/>
  <c r="F30" i="2"/>
  <c r="G30" i="2"/>
  <c r="E30" i="2"/>
  <c r="F28" i="2"/>
  <c r="G28" i="2"/>
  <c r="F34" i="2"/>
  <c r="G34" i="2"/>
  <c r="E34" i="2"/>
  <c r="F32" i="2"/>
  <c r="G32" i="2"/>
  <c r="E32" i="2"/>
  <c r="F26" i="2"/>
  <c r="G26" i="2"/>
  <c r="F24" i="2"/>
  <c r="G24" i="2"/>
  <c r="F22" i="2"/>
  <c r="G22" i="2"/>
  <c r="F20" i="2" l="1"/>
  <c r="G20" i="2"/>
  <c r="E15" i="2"/>
  <c r="L44" i="2"/>
  <c r="K44" i="2"/>
  <c r="J44" i="2"/>
  <c r="I44" i="2"/>
  <c r="H44" i="2"/>
  <c r="E44" i="2"/>
  <c r="L42" i="2"/>
  <c r="K42" i="2"/>
  <c r="J42" i="2"/>
  <c r="I42" i="2"/>
  <c r="H42" i="2"/>
  <c r="E42" i="2"/>
  <c r="L40" i="2"/>
  <c r="K40" i="2"/>
  <c r="J40" i="2"/>
  <c r="I40" i="2"/>
  <c r="H40" i="2"/>
  <c r="E40" i="2"/>
  <c r="L16" i="2" l="1"/>
  <c r="L17" i="2"/>
  <c r="I70" i="2" l="1"/>
  <c r="J70" i="2"/>
  <c r="K70" i="2"/>
  <c r="L70" i="2"/>
  <c r="I68" i="2"/>
  <c r="J68" i="2"/>
  <c r="K68" i="2"/>
  <c r="L68" i="2"/>
  <c r="I72" i="2"/>
  <c r="J72" i="2"/>
  <c r="K72" i="2"/>
  <c r="L72" i="2"/>
  <c r="I74" i="2"/>
  <c r="J74" i="2"/>
  <c r="K74" i="2"/>
  <c r="L74" i="2"/>
  <c r="I66" i="2" l="1"/>
  <c r="J66" i="2"/>
  <c r="K66" i="2"/>
  <c r="L66" i="2"/>
  <c r="H74" i="2"/>
  <c r="H72" i="2"/>
  <c r="H70" i="2"/>
  <c r="H68" i="2"/>
  <c r="H66" i="2"/>
  <c r="H55" i="2"/>
  <c r="L10" i="1" l="1"/>
  <c r="H36" i="1"/>
  <c r="H35" i="1"/>
  <c r="H34" i="1"/>
  <c r="H33" i="1"/>
  <c r="H32" i="1"/>
  <c r="H31" i="1"/>
  <c r="H30" i="1"/>
  <c r="H29" i="1"/>
  <c r="H28" i="1"/>
  <c r="F27" i="1"/>
  <c r="H27" i="1" s="1"/>
  <c r="H26" i="1"/>
  <c r="H25" i="1"/>
  <c r="F24" i="1"/>
  <c r="H24" i="1"/>
  <c r="H23" i="1"/>
  <c r="H22" i="1"/>
  <c r="H21" i="1"/>
  <c r="H20" i="1"/>
  <c r="H19" i="1"/>
  <c r="H18" i="1"/>
  <c r="H17" i="1"/>
  <c r="H16" i="1"/>
  <c r="H15" i="1"/>
  <c r="H14" i="1"/>
  <c r="F10" i="1"/>
  <c r="G10" i="1"/>
  <c r="H11" i="1"/>
  <c r="H12" i="1"/>
  <c r="E10" i="1"/>
  <c r="I64" i="2"/>
  <c r="J64" i="2"/>
  <c r="K64" i="2"/>
  <c r="L64" i="2"/>
  <c r="H64" i="2"/>
  <c r="I62" i="2"/>
  <c r="J62" i="2"/>
  <c r="K62" i="2"/>
  <c r="L62" i="2"/>
  <c r="H62" i="2"/>
  <c r="I60" i="2"/>
  <c r="J60" i="2"/>
  <c r="K60" i="2"/>
  <c r="L60" i="2"/>
  <c r="H60" i="2"/>
  <c r="I58" i="2"/>
  <c r="J58" i="2"/>
  <c r="K58" i="2"/>
  <c r="L58" i="2"/>
  <c r="H58" i="2"/>
  <c r="I56" i="2"/>
  <c r="J56" i="2"/>
  <c r="K56" i="2"/>
  <c r="L56" i="2"/>
  <c r="H56" i="2"/>
  <c r="I54" i="2"/>
  <c r="J54" i="2"/>
  <c r="K54" i="2"/>
  <c r="L54" i="2"/>
  <c r="H54" i="2"/>
  <c r="I52" i="2"/>
  <c r="J52" i="2"/>
  <c r="K52" i="2"/>
  <c r="L52" i="2"/>
  <c r="H52" i="2"/>
  <c r="I50" i="2"/>
  <c r="J50" i="2"/>
  <c r="K50" i="2"/>
  <c r="L50" i="2"/>
  <c r="H50" i="2"/>
  <c r="I48" i="2"/>
  <c r="J48" i="2"/>
  <c r="K48" i="2"/>
  <c r="L48" i="2"/>
  <c r="I38" i="2"/>
  <c r="J38" i="2"/>
  <c r="K38" i="2"/>
  <c r="L38" i="2"/>
  <c r="I36" i="2"/>
  <c r="J36" i="2"/>
  <c r="K36" i="2"/>
  <c r="L36" i="2"/>
  <c r="I34" i="2"/>
  <c r="J34" i="2"/>
  <c r="K34" i="2"/>
  <c r="L34" i="2"/>
  <c r="I32" i="2"/>
  <c r="J32" i="2"/>
  <c r="K32" i="2"/>
  <c r="L32" i="2"/>
  <c r="I30" i="2"/>
  <c r="J30" i="2"/>
  <c r="K30" i="2"/>
  <c r="L30" i="2"/>
  <c r="I28" i="2"/>
  <c r="J28" i="2"/>
  <c r="K28" i="2"/>
  <c r="L28" i="2"/>
  <c r="I26" i="2"/>
  <c r="J26" i="2"/>
  <c r="K26" i="2"/>
  <c r="L26" i="2"/>
  <c r="I24" i="2"/>
  <c r="J24" i="2"/>
  <c r="K24" i="2"/>
  <c r="L24" i="2"/>
  <c r="I22" i="2"/>
  <c r="J22" i="2"/>
  <c r="K22" i="2"/>
  <c r="L22" i="2"/>
  <c r="I20" i="2"/>
  <c r="J20" i="2"/>
  <c r="K20" i="2"/>
  <c r="L20" i="2"/>
  <c r="E60" i="2"/>
  <c r="E52" i="2"/>
  <c r="E50" i="2"/>
  <c r="E48" i="2"/>
  <c r="E38" i="2"/>
  <c r="H38" i="2"/>
  <c r="H20" i="2"/>
  <c r="H22" i="2"/>
  <c r="H24" i="2"/>
  <c r="H26" i="2"/>
  <c r="H28" i="2"/>
  <c r="H30" i="2"/>
  <c r="H36" i="2"/>
  <c r="H32" i="2"/>
  <c r="H34" i="2"/>
  <c r="E20" i="2"/>
  <c r="E22" i="2"/>
  <c r="E24" i="2"/>
  <c r="E26" i="2"/>
  <c r="E28" i="2"/>
  <c r="H10" i="1" l="1"/>
  <c r="I89" i="2" l="1"/>
  <c r="I88" i="2" s="1"/>
  <c r="J18" i="2"/>
  <c r="J89" i="2" l="1"/>
  <c r="J88" i="2" s="1"/>
  <c r="K18" i="2"/>
  <c r="L18" i="2" s="1"/>
</calcChain>
</file>

<file path=xl/sharedStrings.xml><?xml version="1.0" encoding="utf-8"?>
<sst xmlns="http://schemas.openxmlformats.org/spreadsheetml/2006/main" count="366" uniqueCount="166">
  <si>
    <t>Обеспечение надежного теплоснабжения</t>
  </si>
  <si>
    <t>Обеспечение бесперебойного теплоснабжения</t>
  </si>
  <si>
    <t>Реконструкция тепловых сетей квартала 31 Малой Охты</t>
  </si>
  <si>
    <t>Всего по производству и передачи тепловой энергии
из них ниболее значимые:</t>
  </si>
  <si>
    <t>Единица измерения</t>
  </si>
  <si>
    <t>I квартал</t>
  </si>
  <si>
    <r>
      <t>Примечание:</t>
    </r>
    <r>
      <rPr>
        <sz val="10"/>
        <rFont val="Times New Roman"/>
        <family val="1"/>
        <charset val="204"/>
      </rPr>
      <t xml:space="preserve"> Доля расхода на реализацию каждого мероприятия не превышает 5%. Указаны наиболее важные и социально значимые мероприятия.                            Кроме того, составлена дополнительная Инвестиционная программа на 2012 год на сумму 183819 тыс</t>
    </r>
  </si>
  <si>
    <t>Наименование показателя</t>
  </si>
  <si>
    <t>амортизация</t>
  </si>
  <si>
    <t>II квартал</t>
  </si>
  <si>
    <t>III квартал</t>
  </si>
  <si>
    <t>IV квартал</t>
  </si>
  <si>
    <t>Цель инвестиционной программы</t>
  </si>
  <si>
    <t>А.А. Юрков</t>
  </si>
  <si>
    <t>Информация об инвестиционной программе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</si>
  <si>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</si>
  <si>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</si>
  <si>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</si>
  <si>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Показатели эффективности реализации инвестиционной программы</t>
  </si>
  <si>
    <t>на весь период реализации</t>
  </si>
  <si>
    <t>в том числе</t>
  </si>
  <si>
    <t>по годам</t>
  </si>
  <si>
    <t>начало</t>
  </si>
  <si>
    <t>окончание</t>
  </si>
  <si>
    <t>Количество</t>
  </si>
  <si>
    <t xml:space="preserve">ИТОГО </t>
  </si>
  <si>
    <t>Изменение технико-экономических показателей</t>
  </si>
  <si>
    <t>в том числе по кварталам</t>
  </si>
  <si>
    <t xml:space="preserve">Наименование показателя </t>
  </si>
  <si>
    <t>СТ-ИП (план)</t>
  </si>
  <si>
    <t>Инвестиционная программа ГУП "ТЭК СПб" на 2012-2014 гг.</t>
  </si>
  <si>
    <t>наименование инвестиционной программы</t>
  </si>
  <si>
    <t>По мероприятиям</t>
  </si>
  <si>
    <t>На весь период реализации</t>
  </si>
  <si>
    <t>2012 год</t>
  </si>
  <si>
    <t>2013 год</t>
  </si>
  <si>
    <t>2014 год</t>
  </si>
  <si>
    <t xml:space="preserve">за счет платы за подключение 
</t>
  </si>
  <si>
    <t>Из них наиболее значимые мероприятия:</t>
  </si>
  <si>
    <t>Обеспечение устойчивого и качественного теплоснабжения, обеспечение перспективных тепловых нагрузок и уменьшение затрат по транспортировке тепловой энергии</t>
  </si>
  <si>
    <t>Строительство новых  магистральных тепловых сетей кварталов новой застройки района "Северная долина" на перекрестке пр. Энгельса и 5-го Верхнего пер.вдоль проектируемых кварталов 6б, 7б, 14, 20, 15, 19, 18, 17а, 11,16, 12, 12а, 13 - 3 этап</t>
  </si>
  <si>
    <t>м</t>
  </si>
  <si>
    <t>Строительство тепловой сети от "Гражданской" котельной в квартал ограниченный: пр. Маршала Блюхера, Лабораторным пр., Бестужевской ул., Кушелевской дорогой с закрытием котельной на Лабораторном пр., 18 к.2</t>
  </si>
  <si>
    <t xml:space="preserve">Обеспечение подключения потребителей зоны перспективного строительства </t>
  </si>
  <si>
    <t>оптимизация работы оборудования котельной</t>
  </si>
  <si>
    <t>Полная замена систем автоматизации, реконструкция газомазутопроводов и электрооборудования котлов ПТВМ-50 №№6; 7; 8; 9 и котлов ДКВр-20/13 №№3; 4; 5 на  "4-Красносельской" котельной</t>
  </si>
  <si>
    <t>Котельная по адресу: Киевская, 16; Техническое перевооружение зоны теплоснабжения котельной по адресу: Киевская ул., д. 16, корп. 2, лит. А с увеличением ее мощности и закрытием встроенных газифицированных котельных по адресам: Киевская ул., д. 24/22, Смоленская ул., д. 31, корп. 2</t>
  </si>
  <si>
    <t>Реконструкция котельной</t>
  </si>
  <si>
    <t>подключение потребителей.</t>
  </si>
  <si>
    <t>Реконструкция  тепловых сетей в пос. Ленино Красносельского р-на</t>
  </si>
  <si>
    <t>Разработка проектной и рабочей документации на реконструкцию и строительство тепловой сети в зону теплоснабжения,  ограниченную ул. Ак.Крылова, Ушаковской наб., наб. р. Черная Речка (1 и 2 этап)</t>
  </si>
  <si>
    <t>Строительство магистральной тепловой сети от котельной "Парнас-4" по Центральной улице до УТ-7 на тепловой сети Ду 600 в месте пересечения со 2-ой Парковой ул.</t>
  </si>
  <si>
    <t>Для обеспечения теплоснабжения вновь застраеваемого кв. 78-А территории "Коломяги"</t>
  </si>
  <si>
    <t>Проектирование и строительство тепловой сети от Шуваловского пр. по Парашютной ул. для теплоснабжения северной части кв. 78-А "Коломяги"</t>
  </si>
  <si>
    <t>Выполнение проектно-изыскательских и строительно-монтажных работ по строительству тепловой сети от УТ-3 по Парашютной ул., до УТ-2 по ул. Глухарская для теплоснабжения перспективной застройки кв.  75, 78 "Каменка"</t>
  </si>
  <si>
    <t>Для обеспечения теплоснабжения вновь застраеваемого кв.75 А района "Каменка"</t>
  </si>
  <si>
    <t>Реконструкция котельной по ул. Харченко, д. 4, лит. А, пом. 1Н с системой теплоснабжения и закрытием котельных по адресам: Лесной пр., д. 39, корп. 5, пом 1Н, лит. К и Кантемировская ул., д. 35, лит. А, корп. 2 в части строительства тепловой сети к жилому дому по адресу: Литовская ул., д. 9</t>
  </si>
  <si>
    <t>Подключение жилого дома</t>
  </si>
  <si>
    <t>Тепловые сети для подключения новых потребителей</t>
  </si>
  <si>
    <t>Подключение новых потребителей</t>
  </si>
  <si>
    <t>Объекты ГУП "ТЭК СПб"; Монтаж и модернизация систем АПС, пожаротушение, извещение о ЧС.</t>
  </si>
  <si>
    <t>Котельные ФЭИ; Замена паровых котлов</t>
  </si>
  <si>
    <t>Котельные ФЭИ; Замена, реконструкция, техническое перевооружение мазутных баков, резервуаров (СМР)</t>
  </si>
  <si>
    <t>Реконструкция оборудования на котельные ФЭИ</t>
  </si>
  <si>
    <t>Модернизация котельных в части монтажа узлов учёта тепловой энергии</t>
  </si>
  <si>
    <t>Реконструкция  тепловых сетей</t>
  </si>
  <si>
    <t xml:space="preserve">Повышение надежности теплоснабжения. </t>
  </si>
  <si>
    <t>Реконструкция внутриквартальных тепловых сетей в квартале 28-29 Малой Охты, ограниченном Новочеркасским пр., ул. Гранитной, пр. Шаумяна, Таллинской ул.</t>
  </si>
  <si>
    <t xml:space="preserve">Тепловые сети ГУП "ТЭК СПб"; Проведение реконструкции по итогам проведения отопительного сезона, актов обследований и заключений экспертизы промбезопасности </t>
  </si>
  <si>
    <t>Обеспечение надежного, бесперебойного теплоснабжения и ГВС</t>
  </si>
  <si>
    <t>Реконструкция тепловых сетей Канонерского острова</t>
  </si>
  <si>
    <t>Реализация проекта</t>
  </si>
  <si>
    <t>Реконструкция центрального теплового пункта (ЦТП) по адресу: пр. Королева, д.41, лит.А, кор.2</t>
  </si>
  <si>
    <t>Реконструкция центрального теплового пункта (ЦТП) по адресу: пр. Королева, д.48, лит.А, кор.2</t>
  </si>
  <si>
    <t xml:space="preserve"> Примечание: 1. Доля расходов на реализацию каждого мероприятия не превышает 5%.Указаны наиболее важные и социально   значимые мероприятия.</t>
  </si>
  <si>
    <t xml:space="preserve">                      2. Срок окончания указанных работ в следующем периоде. Изменение технико-экономических показателей будет отражено по результатам окончания работ.</t>
  </si>
  <si>
    <t>Начальник  управления развития системы теплоснабжения</t>
  </si>
  <si>
    <t>СТ-ТС.21</t>
  </si>
  <si>
    <t>Информация об использовании инвестиционных средств, тыс.рублей</t>
  </si>
  <si>
    <t>Информация о внесении изменений в инвестиционную программу</t>
  </si>
  <si>
    <t>Дата утверждения инвестиционной программы</t>
  </si>
  <si>
    <t>Наименование органа исполнительной власти Санкт-Петербурга, утвердившего инвестиционную программу</t>
  </si>
  <si>
    <t>план на весь период реализации</t>
  </si>
  <si>
    <t>факт на отчетную дату</t>
  </si>
  <si>
    <t>Комитет по тарифам</t>
  </si>
  <si>
    <t xml:space="preserve">Обеспечение качественного бесперебойного теплоснабжения. </t>
  </si>
  <si>
    <t>27.11.2015 г.</t>
  </si>
  <si>
    <t xml:space="preserve">Всего за отчетный 2015 год </t>
  </si>
  <si>
    <t xml:space="preserve">Проектно-изыскательские и строительно-монтажные работы на строительство тепловой сети Ду 50 -600 мм, 3900 п.м.трассы  от "Гражданской" котельной в квартал ограниченный: пр. Маршала Блюхера, Лабораторным пр., Бестужевской ул., Кушелевской дорогой </t>
  </si>
  <si>
    <t>п.1.1.1</t>
  </si>
  <si>
    <t>средства бюджета Санкт-Петербурга</t>
  </si>
  <si>
    <t>прочие (привлеченные средства)</t>
  </si>
  <si>
    <t>п. 1.1.4</t>
  </si>
  <si>
    <t>Проектно-изыскательские и строительно-монтажные работы по строительству тепловой сети Ду700мм, 1150 п.м.трассы  для теплоснабжения жилого комплекса ЗАО "ЮИТ Санкт-Петербург" и зданий перспективного развития (по адресу: территория ограниченная  перспективной пробивкой Суздальского пр.)</t>
  </si>
  <si>
    <t>п. 1.1.8</t>
  </si>
  <si>
    <t>Проектно-изыскательские и строительно-монтажные работы по строительству тепловой сети  2Ду-70-150мм-279,3 п.м. трассы для теплоснабжения проектируемого жилого дома по адресу: Республиканская ул., д. 22 лит. О в Красногвардейском районе</t>
  </si>
  <si>
    <t>п. 1.3.5</t>
  </si>
  <si>
    <t>Проектно-изыскательские и строительно-монтажные работы по строительству тепловых сетей Ду 250-600 мм, 540 п.м.трассы для теплоснабжения жилого комплекса в квартале 12А "Северная Долина"  (СПб, пос. Парголово, Торфяное, Ольгинская дорога, участок 5 )</t>
  </si>
  <si>
    <t>п. 1.3.6</t>
  </si>
  <si>
    <t>Проектно-изыскательские и строительно-монтажные работы по реконструкции магистральных тепловых сетей  600 мм, 1400 п.м.трассы  для теплоснабжения объектов, расположенных на территории "Ручьи" (1 этап) (за кольцевой автомобильной дорогой в районе "Северомуринской" котельной, пл. Мурино, 11)</t>
  </si>
  <si>
    <t>Проектно-изыскательские и строительно-монтажные работы по реконструкции тепловой сети Ду-800 мм - 2570 п. м.труб от котельной "Парнас-4" по Заречной улице до ТК-7 на тепловой сети Ду 600 в месте пересечения с улицей Валерия Гаврилина</t>
  </si>
  <si>
    <t>п. 1.3.11</t>
  </si>
  <si>
    <t>п. 1.3.17</t>
  </si>
  <si>
    <t>Строительно-монтажные работы по реконструкции т/с 250-300мм, 574,6 п.м.трассы  в квартале 7-17 Сосновой Поляны к объектам 1-й, 2-й очереди строительства (ООО "СПб Реновация")</t>
  </si>
  <si>
    <t>п. 1.3.20</t>
  </si>
  <si>
    <t>Проектно-изыскательские и строительно-монтажные работы по реконструкции тепловых сетей Ду 125, 150, 300 мм, 876 п.м.трассы в кв. 128 от ТК-11 по ул. Бабушкина до ТК-9; от ТК-9 до проектируемой тепловой камеры на тепловых сетях к д. 108 корп. 2 по пр. Обуховской Обороны</t>
  </si>
  <si>
    <t>Проектно-изыскательские и строительно-монтажные работы по реконструкции и строительству тепловых сетей 2Ду-250 мм, 9,0 п.м.трассы; строительство тепловых сетей -2Ду150мм-70 п.м. трассы,2 Ду125-380п.м. трассы для теплоснабжения жилого многоквартирного дома по Новосельковской ул., 5 лит. А и зданий перспективного строительства</t>
  </si>
  <si>
    <t>п. 1.3.36</t>
  </si>
  <si>
    <t>Проектно-изыскательские работы по реконструкции котельной "Северомуринская",  Мурино, д. 11 с увеличением мощности и инженерными сетями</t>
  </si>
  <si>
    <t>п. 1.4.3</t>
  </si>
  <si>
    <t>п. 1.4.9</t>
  </si>
  <si>
    <t>Проектно-изыскательские работы по реконструкции котельной "Политехническая", ул. Гжатская д. 24, с увеличением мощности и инженерными сетями, включая проработку проектных решений</t>
  </si>
  <si>
    <t>п. 1.4.10</t>
  </si>
  <si>
    <t>Проектно-изыскательские, строительно-монтажные работы и пуско-наладочные работы по реконструкции и строительству источника с установленной мощностью 30 Гкал/ч Котельная, п. Шушары, ул. Школьная, д. 56</t>
  </si>
  <si>
    <t>п. 1.4.29</t>
  </si>
  <si>
    <t>Проектно-изыскательские, строительно-монтажные и пуско-наладочные работы по техническому перевооружению зоны теплоснабжения котельной по адресу: Киевская ул., д. 16, корп. 2, лит. А с увеличением ее мощности и закрытием встроенных газифицированных котельных по адресам: Киевская ул., д. 24/22, Смоленская ул., д. 31, корп. 2</t>
  </si>
  <si>
    <t xml:space="preserve"> 2015 год</t>
  </si>
  <si>
    <t xml:space="preserve"> 2016 год</t>
  </si>
  <si>
    <t xml:space="preserve"> 2017 год</t>
  </si>
  <si>
    <t>Проектно-изыскательские и строительно-монтажные работы по реконструкции внешнего электроснабжения Гражданской котельной, пр. Непокорённых, д. 17, корп. 2, с увеличением эл. мощности и строительство питающих КЛ-10кВ в соответствии с ТУОАО "Ленэнерго" с приемо-сдаточными испытаниями</t>
  </si>
  <si>
    <t>п.1.4.39</t>
  </si>
  <si>
    <t>3.1.1.25</t>
  </si>
  <si>
    <t xml:space="preserve">Строительно-монтажные работы по реконструкции тепловых сетей Ду-150÷400мм - 1012,85п.м.трассы по Тамбовской ул. от ТК-6 в кв.176 до ТК-7 на Тамбовской ул. и далее до ТК-12 у наб.Обводного канала,  с вводами в кварталы </t>
  </si>
  <si>
    <t>п. 3.1.1.26</t>
  </si>
  <si>
    <t xml:space="preserve">Строительно-монтажные работы по реконструкции тепловых сетей: Ду-100÷600мм - 844,8 м.трассы  от Коломяжской котельной до предприятия "Метробетон" </t>
  </si>
  <si>
    <t>Строительно-монтажные работы по реконструкции магистральной тепловой сети Ду-700мм - 403 п.м.трассы Ленская ул. от но перед  тк-2  до тк-6 к пр.Наставников</t>
  </si>
  <si>
    <t>п. 3.1.1.60</t>
  </si>
  <si>
    <t>п. 3.1.2.5</t>
  </si>
  <si>
    <t>Строительно-монтажные работы по реконструкции тепловых сетей Ду50÷300мм - 2330,55п.м.трассы в кварталах 1 и 4 Урицка</t>
  </si>
  <si>
    <t>п.3.1.2.15</t>
  </si>
  <si>
    <t>Проектно-изыскательские и строительно-монтажные работы по реконструкции  тепловых сетей Ду-50÷200мм - 1363п.м.трассы п.м трассы Квартал 20 Шувалово-Озерки, тепловые сети от ТК-9 до домов: пр. Луначарского, 56 корп. 1,  3; 58 корп.1, 2;  ул.Есенина, 15 корп.1, Поэтический б-р, 1 корп.2, 3</t>
  </si>
  <si>
    <t>п.3.1.2.22</t>
  </si>
  <si>
    <t>Строительно-монтажные работы по реконструкции тепловой сети Ду-250, 300 мм; 580,3 п.м.трассы вводов в кварталы: 65 и 62А СПЧ от ТК-22К9 на магистральной тепловой сети по ул.Савушкина до ЦТП</t>
  </si>
  <si>
    <t>Строительно-монтажные работы по реконструкции тепловых сетей Ду-50÷125мм - 988,9п.м.трассы Квартал 28 Сосновой Поляны, тепловые сети к домам: ул. Пионерстроя, 17 корп.3, Петергофское шоссе, 74, 76 корп.1</t>
  </si>
  <si>
    <t>п. 3.1.2.24</t>
  </si>
  <si>
    <t>Строительно-монтажные работы по реконструкции тепловых сетей Ду-50÷200мм - 1880,6п.м.трассы  в Горелово-1, от павильона до тк-1 и далее к домам: ул.Школьная, 43, 45, ул.Коммунаров, 114 корп.1, 116 корп.1, 116 корп.2, 118, 118 корп.1, 118 корп.2, 120</t>
  </si>
  <si>
    <t>п. 3.1.2.25</t>
  </si>
  <si>
    <t>Проектно-изыскательские и строительно-монтажные работы по модернизации котельной в части замены  БАГВ с приемо-сдаточными испытаниями "Коломяжская" котельная, Автобусная ул., д. 9. БАГВ V=10000м3 №1</t>
  </si>
  <si>
    <t>п. 3.2.3.11</t>
  </si>
  <si>
    <t>п. 3.2.3.27</t>
  </si>
  <si>
    <t>Строительно-монтажные работы по модернизации котельной в части замены БАГВ с приемо-сдаточными испытаниями Котельная "Парнас", 3-й Верхний пер.  д. 10. БАГВ РВС V=10000 м3 №2</t>
  </si>
  <si>
    <t>п. 3.2.3 28</t>
  </si>
  <si>
    <t>Строительно-монтажные работы по модернизации котельной в части технического перевооружения котла с приемо-сдаточными испытаниями Котельная "Парнас",  3-й Верхний пер.  д. 10. Котёл КВГМ-100 №7</t>
  </si>
  <si>
    <t>п. 3.2.3.73</t>
  </si>
  <si>
    <t>п. 4.1.2.42</t>
  </si>
  <si>
    <t>Проектно-изыскательские и строительно-монтажные работы по модернизации котельной в части технического перевооружения котла Котельные ФЭИ: Молодежная котельная, Серебристый бульвар, д. 2, Липовая аллея, д. 17 ДКВр 20/13, ст№8; ст№1</t>
  </si>
  <si>
    <t>п. 1.4.38</t>
  </si>
  <si>
    <t>Строительно-монтажные работы по реконструкции котельной "Гражданская", пр. Непокорённых, д. 17, корп. 2 с увеличением мощности и инженерными сетями</t>
  </si>
  <si>
    <t>п. 3.1.1.1</t>
  </si>
  <si>
    <t xml:space="preserve"> Реконструкция тепловых сетей </t>
  </si>
  <si>
    <t>п. 3.2.3.1</t>
  </si>
  <si>
    <t>Реконструкция встроенных и пристроенных котельных,   подвальных, угольных, дизельных и пр.</t>
  </si>
  <si>
    <t>Реконструкция центральных тепловых пунктов и тепловых камер (новые объекты)</t>
  </si>
  <si>
    <t>п. 3.2.1.1</t>
  </si>
  <si>
    <t>Реконструкция с увеличением установленной мощности котельной «3-я Красногвардейская» с установкой оборудования для производства тепловой энергии в режиме комбинированной выработки электрической и тепловой энергии (1-я очередь), включая разработку рабочей документации</t>
  </si>
  <si>
    <t>п. 1.4.41</t>
  </si>
  <si>
    <t>Заместитель генерального директора по инвестициям</t>
  </si>
  <si>
    <t>О.К. Фомичев</t>
  </si>
  <si>
    <t>Информация об  инвестиционной программе в сфере теплоснабжения ГУП "ТЭК СПб" за 2015 год</t>
  </si>
  <si>
    <t>остальные пункты</t>
  </si>
  <si>
    <t>Прочие</t>
  </si>
  <si>
    <t>п. 1.4.35</t>
  </si>
  <si>
    <t>п. 3.2.3.2</t>
  </si>
  <si>
    <t>Оснащение групповых котельных вторыми вводами электроснабжения (переходящие)</t>
  </si>
  <si>
    <t>тепловые сети</t>
  </si>
  <si>
    <t>Строительно-монтажные работы по реконструкции 4-й Красногвардейской котельной, Екатерининский пр., д.7, с увеличением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</si>
</sst>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</numFmts>
  <fonts count="142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6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3" fillId="0" borderId="0"/>
    <xf numFmtId="0" fontId="4" fillId="0" borderId="0"/>
    <xf numFmtId="164" fontId="5" fillId="0" borderId="0">
      <alignment vertical="top"/>
    </xf>
    <xf numFmtId="164" fontId="6" fillId="0" borderId="0">
      <alignment vertical="top"/>
    </xf>
    <xf numFmtId="165" fontId="6" fillId="2" borderId="0">
      <alignment vertical="top"/>
    </xf>
    <xf numFmtId="164" fontId="6" fillId="3" borderId="0">
      <alignment vertical="top"/>
    </xf>
    <xf numFmtId="40" fontId="7" fillId="0" borderId="0" applyFont="0" applyFill="0" applyBorder="0" applyAlignment="0" applyProtection="0"/>
    <xf numFmtId="0" fontId="8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6" fontId="4" fillId="4" borderId="1">
      <alignment wrapText="1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168" fontId="10" fillId="0" borderId="2">
      <protection locked="0"/>
    </xf>
    <xf numFmtId="169" fontId="10" fillId="0" borderId="0">
      <protection locked="0"/>
    </xf>
    <xf numFmtId="170" fontId="10" fillId="0" borderId="0">
      <protection locked="0"/>
    </xf>
    <xf numFmtId="169" fontId="10" fillId="0" borderId="0">
      <protection locked="0"/>
    </xf>
    <xf numFmtId="170" fontId="10" fillId="0" borderId="0">
      <protection locked="0"/>
    </xf>
    <xf numFmtId="171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2">
      <protection locked="0"/>
    </xf>
    <xf numFmtId="0" fontId="12" fillId="5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172" fontId="16" fillId="0" borderId="3">
      <protection locked="0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/>
    <xf numFmtId="0" fontId="19" fillId="0" borderId="0"/>
    <xf numFmtId="0" fontId="20" fillId="24" borderId="4" applyNumberFormat="0" applyAlignment="0" applyProtection="0"/>
    <xf numFmtId="0" fontId="21" fillId="25" borderId="5" applyNumberFormat="0" applyAlignment="0" applyProtection="0"/>
    <xf numFmtId="0" fontId="22" fillId="0" borderId="6">
      <alignment horizontal="left" vertical="center"/>
    </xf>
    <xf numFmtId="41" fontId="4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172" fontId="25" fillId="26" borderId="3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9" fontId="26" fillId="0" borderId="0" applyFont="0" applyFill="0" applyBorder="0" applyAlignment="0" applyProtection="0"/>
    <xf numFmtId="37" fontId="4" fillId="0" borderId="0"/>
    <xf numFmtId="0" fontId="29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5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Fill="0" applyBorder="0" applyProtection="0">
      <alignment horizontal="left"/>
    </xf>
    <xf numFmtId="0" fontId="39" fillId="8" borderId="0" applyNumberFormat="0" applyBorder="0" applyAlignment="0" applyProtection="0"/>
    <xf numFmtId="164" fontId="40" fillId="3" borderId="6" applyNumberFormat="0" applyFont="0" applyBorder="0" applyAlignment="0" applyProtection="0"/>
    <xf numFmtId="0" fontId="23" fillId="0" borderId="0" applyFont="0" applyFill="0" applyBorder="0" applyAlignment="0" applyProtection="0">
      <alignment horizontal="right"/>
    </xf>
    <xf numFmtId="181" fontId="41" fillId="3" borderId="0" applyNumberFormat="0" applyFont="0" applyAlignment="0"/>
    <xf numFmtId="0" fontId="42" fillId="0" borderId="0" applyProtection="0">
      <alignment horizontal="right"/>
    </xf>
    <xf numFmtId="0" fontId="43" fillId="0" borderId="0">
      <alignment vertical="top"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27" borderId="0" applyAlignment="0">
      <alignment horizontal="right"/>
      <protection locked="0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172" fontId="50" fillId="0" borderId="0"/>
    <xf numFmtId="0" fontId="4" fillId="0" borderId="0"/>
    <xf numFmtId="0" fontId="51" fillId="0" borderId="0" applyNumberFormat="0" applyFill="0" applyBorder="0" applyAlignment="0" applyProtection="0">
      <alignment vertical="top"/>
      <protection locked="0"/>
    </xf>
    <xf numFmtId="182" fontId="52" fillId="0" borderId="6">
      <alignment horizontal="center" vertical="center" wrapText="1"/>
    </xf>
    <xf numFmtId="0" fontId="53" fillId="11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38" fontId="6" fillId="0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0" borderId="0">
      <alignment vertical="top"/>
    </xf>
    <xf numFmtId="183" fontId="6" fillId="3" borderId="0">
      <alignment vertical="top"/>
    </xf>
    <xf numFmtId="38" fontId="6" fillId="0" borderId="0">
      <alignment vertical="top"/>
    </xf>
    <xf numFmtId="0" fontId="55" fillId="0" borderId="11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7" fillId="0" borderId="6">
      <alignment horizontal="right"/>
      <protection locked="0"/>
    </xf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58" fillId="28" borderId="0" applyNumberFormat="0" applyBorder="0" applyAlignment="0" applyProtection="0"/>
    <xf numFmtId="0" fontId="12" fillId="0" borderId="13"/>
    <xf numFmtId="0" fontId="59" fillId="0" borderId="0" applyNumberFormat="0" applyFill="0" applyBorder="0" applyAlignment="0" applyProtection="0"/>
    <xf numFmtId="189" fontId="1" fillId="0" borderId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</xf>
    <xf numFmtId="0" fontId="1" fillId="0" borderId="0"/>
    <xf numFmtId="0" fontId="61" fillId="0" borderId="0"/>
    <xf numFmtId="0" fontId="23" fillId="0" borderId="0" applyFill="0" applyBorder="0" applyProtection="0">
      <alignment vertical="center"/>
    </xf>
    <xf numFmtId="0" fontId="62" fillId="0" borderId="0"/>
    <xf numFmtId="0" fontId="4" fillId="0" borderId="0"/>
    <xf numFmtId="0" fontId="3" fillId="0" borderId="0"/>
    <xf numFmtId="0" fontId="63" fillId="29" borderId="14" applyNumberFormat="0" applyFont="0" applyAlignment="0" applyProtection="0"/>
    <xf numFmtId="190" fontId="1" fillId="0" borderId="0" applyFont="0" applyAlignment="0">
      <alignment horizont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64" fillId="24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7" fillId="4" borderId="17"/>
    <xf numFmtId="37" fontId="67" fillId="4" borderId="17"/>
    <xf numFmtId="0" fontId="68" fillId="0" borderId="0" applyNumberFormat="0">
      <alignment horizontal="left"/>
    </xf>
    <xf numFmtId="195" fontId="69" fillId="0" borderId="18" applyBorder="0">
      <alignment horizontal="right"/>
      <protection locked="0"/>
    </xf>
    <xf numFmtId="49" fontId="70" fillId="0" borderId="6" applyNumberFormat="0">
      <alignment horizontal="left" vertical="center"/>
    </xf>
    <xf numFmtId="0" fontId="71" fillId="0" borderId="19">
      <alignment vertical="center"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2" fillId="31" borderId="15" applyNumberFormat="0" applyProtection="0">
      <alignment horizontal="right" vertical="center"/>
    </xf>
    <xf numFmtId="4" fontId="72" fillId="32" borderId="15" applyNumberFormat="0" applyProtection="0">
      <alignment horizontal="right" vertical="center"/>
    </xf>
    <xf numFmtId="4" fontId="72" fillId="33" borderId="15" applyNumberFormat="0" applyProtection="0">
      <alignment horizontal="right" vertical="center"/>
    </xf>
    <xf numFmtId="4" fontId="72" fillId="34" borderId="15" applyNumberFormat="0" applyProtection="0">
      <alignment horizontal="right" vertical="center"/>
    </xf>
    <xf numFmtId="4" fontId="72" fillId="35" borderId="15" applyNumberFormat="0" applyProtection="0">
      <alignment horizontal="right" vertical="center"/>
    </xf>
    <xf numFmtId="4" fontId="72" fillId="36" borderId="15" applyNumberFormat="0" applyProtection="0">
      <alignment horizontal="right" vertical="center"/>
    </xf>
    <xf numFmtId="4" fontId="72" fillId="37" borderId="15" applyNumberFormat="0" applyProtection="0">
      <alignment horizontal="right" vertical="center"/>
    </xf>
    <xf numFmtId="4" fontId="72" fillId="38" borderId="15" applyNumberFormat="0" applyProtection="0">
      <alignment horizontal="right" vertical="center"/>
    </xf>
    <xf numFmtId="4" fontId="72" fillId="39" borderId="15" applyNumberFormat="0" applyProtection="0">
      <alignment horizontal="right" vertical="center"/>
    </xf>
    <xf numFmtId="4" fontId="74" fillId="40" borderId="15" applyNumberFormat="0" applyProtection="0">
      <alignment horizontal="left" vertical="center" indent="1"/>
    </xf>
    <xf numFmtId="4" fontId="72" fillId="41" borderId="20" applyNumberFormat="0" applyProtection="0">
      <alignment horizontal="left" vertical="center" indent="1"/>
    </xf>
    <xf numFmtId="4" fontId="75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6" fillId="41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2" fillId="45" borderId="15" applyNumberFormat="0" applyProtection="0">
      <alignment vertical="center"/>
    </xf>
    <xf numFmtId="4" fontId="73" fillId="45" borderId="15" applyNumberFormat="0" applyProtection="0">
      <alignment vertical="center"/>
    </xf>
    <xf numFmtId="4" fontId="72" fillId="45" borderId="15" applyNumberFormat="0" applyProtection="0">
      <alignment horizontal="left" vertical="center" indent="1"/>
    </xf>
    <xf numFmtId="4" fontId="72" fillId="45" borderId="15" applyNumberFormat="0" applyProtection="0">
      <alignment horizontal="left" vertical="center" indent="1"/>
    </xf>
    <xf numFmtId="4" fontId="72" fillId="41" borderId="15" applyNumberFormat="0" applyProtection="0">
      <alignment horizontal="right" vertical="center"/>
    </xf>
    <xf numFmtId="4" fontId="73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77" fillId="0" borderId="0"/>
    <xf numFmtId="4" fontId="78" fillId="41" borderId="15" applyNumberFormat="0" applyProtection="0">
      <alignment horizontal="right" vertical="center"/>
    </xf>
    <xf numFmtId="0" fontId="79" fillId="0" borderId="0">
      <alignment horizontal="left" vertical="center" wrapText="1"/>
    </xf>
    <xf numFmtId="0" fontId="4" fillId="0" borderId="0"/>
    <xf numFmtId="0" fontId="3" fillId="0" borderId="0"/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6" borderId="0" applyBorder="0" applyProtection="0">
      <alignment horizontal="centerContinuous" vertical="center"/>
    </xf>
    <xf numFmtId="0" fontId="81" fillId="47" borderId="16" applyBorder="0" applyProtection="0">
      <alignment horizontal="centerContinuous" vertical="center"/>
    </xf>
    <xf numFmtId="0" fontId="82" fillId="0" borderId="0"/>
    <xf numFmtId="38" fontId="83" fillId="48" borderId="0">
      <alignment horizontal="right" vertical="top"/>
    </xf>
    <xf numFmtId="38" fontId="83" fillId="48" borderId="0">
      <alignment horizontal="right" vertical="top"/>
    </xf>
    <xf numFmtId="38" fontId="83" fillId="48" borderId="0">
      <alignment horizontal="right" vertical="top"/>
    </xf>
    <xf numFmtId="0" fontId="62" fillId="0" borderId="0"/>
    <xf numFmtId="0" fontId="84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85" fillId="0" borderId="0">
      <alignment horizontal="centerContinuous"/>
    </xf>
    <xf numFmtId="0" fontId="86" fillId="0" borderId="21" applyFill="0" applyBorder="0" applyProtection="0"/>
    <xf numFmtId="0" fontId="86" fillId="0" borderId="0"/>
    <xf numFmtId="0" fontId="87" fillId="0" borderId="0" applyFill="0" applyBorder="0" applyProtection="0"/>
    <xf numFmtId="0" fontId="88" fillId="0" borderId="0"/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</xf>
    <xf numFmtId="0" fontId="40" fillId="0" borderId="0"/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2" fontId="16" fillId="0" borderId="3">
      <protection locked="0"/>
    </xf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3" fontId="95" fillId="0" borderId="0">
      <alignment horizontal="center" vertical="center" textRotation="90" wrapText="1"/>
    </xf>
    <xf numFmtId="196" fontId="16" fillId="0" borderId="6">
      <alignment vertical="top" wrapText="1"/>
    </xf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7" fontId="97" fillId="0" borderId="6">
      <alignment vertical="top" wrapText="1"/>
    </xf>
    <xf numFmtId="4" fontId="98" fillId="0" borderId="6">
      <alignment horizontal="left" vertical="center"/>
    </xf>
    <xf numFmtId="4" fontId="98" fillId="0" borderId="6"/>
    <xf numFmtId="4" fontId="98" fillId="49" borderId="6"/>
    <xf numFmtId="4" fontId="98" fillId="50" borderId="6"/>
    <xf numFmtId="4" fontId="99" fillId="51" borderId="6"/>
    <xf numFmtId="4" fontId="100" fillId="2" borderId="6"/>
    <xf numFmtId="4" fontId="101" fillId="0" borderId="6">
      <alignment horizontal="center" wrapText="1"/>
    </xf>
    <xf numFmtId="197" fontId="98" fillId="0" borderId="6"/>
    <xf numFmtId="197" fontId="97" fillId="0" borderId="6">
      <alignment horizontal="center" vertical="center" wrapText="1"/>
    </xf>
    <xf numFmtId="197" fontId="97" fillId="0" borderId="6">
      <alignment vertical="top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2" fillId="0" borderId="0" applyBorder="0">
      <alignment horizontal="center" vertical="center" wrapText="1"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3" applyBorder="0">
      <alignment horizontal="center" vertical="center" wrapText="1"/>
    </xf>
    <xf numFmtId="172" fontId="25" fillId="26" borderId="3"/>
    <xf numFmtId="4" fontId="63" fillId="4" borderId="6" applyBorder="0">
      <alignment horizontal="right"/>
    </xf>
    <xf numFmtId="49" fontId="106" fillId="0" borderId="0" applyBorder="0">
      <alignment vertical="center"/>
    </xf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25" fillId="0" borderId="6" applyBorder="0">
      <alignment vertical="center"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1" fillId="0" borderId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104" fillId="0" borderId="0">
      <alignment horizontal="center" vertical="top" wrapText="1"/>
    </xf>
    <xf numFmtId="0" fontId="107" fillId="0" borderId="0">
      <alignment horizontal="centerContinuous" vertical="center" wrapText="1"/>
    </xf>
    <xf numFmtId="198" fontId="108" fillId="3" borderId="6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9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49" fontId="95" fillId="0" borderId="6">
      <alignment horizontal="right" vertical="top" wrapText="1"/>
    </xf>
    <xf numFmtId="180" fontId="110" fillId="0" borderId="0">
      <alignment horizontal="right" vertical="top" wrapText="1"/>
    </xf>
    <xf numFmtId="49" fontId="63" fillId="0" borderId="0" applyBorder="0">
      <alignment vertical="top"/>
    </xf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" fillId="0" borderId="0"/>
    <xf numFmtId="49" fontId="63" fillId="0" borderId="0" applyBorder="0">
      <alignment vertical="top"/>
    </xf>
    <xf numFmtId="0" fontId="1" fillId="0" borderId="0"/>
    <xf numFmtId="0" fontId="111" fillId="0" borderId="0"/>
    <xf numFmtId="0" fontId="2" fillId="0" borderId="0"/>
    <xf numFmtId="0" fontId="1" fillId="0" borderId="0"/>
    <xf numFmtId="0" fontId="1" fillId="0" borderId="0"/>
    <xf numFmtId="1" fontId="112" fillId="0" borderId="6">
      <alignment horizontal="left"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7" fontId="113" fillId="0" borderId="6">
      <alignment vertical="top"/>
    </xf>
    <xf numFmtId="180" fontId="114" fillId="4" borderId="17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9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9" fontId="115" fillId="0" borderId="6"/>
    <xf numFmtId="0" fontId="1" fillId="0" borderId="6" applyNumberFormat="0" applyFont="0" applyFill="0" applyAlignment="0" applyProtection="0"/>
    <xf numFmtId="3" fontId="116" fillId="52" borderId="1">
      <alignment horizontal="justify" vertical="center"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49" fontId="110" fillId="0" borderId="0"/>
    <xf numFmtId="49" fontId="117" fillId="0" borderId="0">
      <alignment vertical="top"/>
    </xf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53" borderId="24" applyBorder="0">
      <alignment horizontal="right"/>
    </xf>
    <xf numFmtId="4" fontId="63" fillId="3" borderId="6" applyFont="0" applyBorder="0">
      <alignment horizontal="right"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203" fontId="16" fillId="0" borderId="1">
      <alignment vertical="top" wrapText="1"/>
    </xf>
    <xf numFmtId="204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5" fontId="10" fillId="0" borderId="0">
      <protection locked="0"/>
    </xf>
    <xf numFmtId="49" fontId="97" fillId="0" borderId="6">
      <alignment horizontal="center" vertical="center" wrapText="1"/>
    </xf>
    <xf numFmtId="0" fontId="16" fillId="0" borderId="6" applyBorder="0">
      <alignment horizontal="center" vertical="center" wrapText="1"/>
    </xf>
    <xf numFmtId="49" fontId="79" fillId="0" borderId="6" applyNumberFormat="0" applyFill="0" applyAlignment="0" applyProtection="0"/>
    <xf numFmtId="198" fontId="1" fillId="0" borderId="0"/>
    <xf numFmtId="0" fontId="4" fillId="0" borderId="0"/>
  </cellStyleXfs>
  <cellXfs count="143">
    <xf numFmtId="0" fontId="0" fillId="0" borderId="0" xfId="0"/>
    <xf numFmtId="3" fontId="124" fillId="0" borderId="6" xfId="1485" applyNumberFormat="1" applyFont="1" applyFill="1" applyBorder="1" applyAlignment="1">
      <alignment horizontal="center" vertical="center" wrapText="1"/>
    </xf>
    <xf numFmtId="3" fontId="118" fillId="0" borderId="0" xfId="1485" applyNumberFormat="1" applyFont="1" applyFill="1" applyAlignment="1"/>
    <xf numFmtId="3" fontId="119" fillId="0" borderId="0" xfId="1485" applyNumberFormat="1" applyFont="1" applyFill="1"/>
    <xf numFmtId="3" fontId="1" fillId="0" borderId="0" xfId="1486" applyNumberFormat="1" applyFont="1" applyFill="1"/>
    <xf numFmtId="3" fontId="120" fillId="0" borderId="0" xfId="1486" applyNumberFormat="1" applyFont="1" applyFill="1"/>
    <xf numFmtId="3" fontId="121" fillId="0" borderId="0" xfId="1486" applyNumberFormat="1" applyFont="1" applyFill="1"/>
    <xf numFmtId="3" fontId="123" fillId="0" borderId="0" xfId="1485" applyNumberFormat="1" applyFont="1" applyFill="1" applyBorder="1" applyAlignment="1">
      <alignment horizontal="center" vertical="top" wrapText="1"/>
    </xf>
    <xf numFmtId="3" fontId="1" fillId="0" borderId="0" xfId="1486" applyNumberFormat="1" applyFont="1" applyFill="1" applyBorder="1"/>
    <xf numFmtId="0" fontId="124" fillId="0" borderId="6" xfId="1485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/>
    </xf>
    <xf numFmtId="3" fontId="125" fillId="0" borderId="6" xfId="1485" applyNumberFormat="1" applyFont="1" applyFill="1" applyBorder="1" applyAlignment="1">
      <alignment horizontal="center" vertical="center"/>
    </xf>
    <xf numFmtId="3" fontId="126" fillId="0" borderId="6" xfId="1485" applyNumberFormat="1" applyFont="1" applyFill="1" applyBorder="1" applyAlignment="1">
      <alignment horizontal="left" vertical="center" wrapText="1"/>
    </xf>
    <xf numFmtId="3" fontId="127" fillId="0" borderId="6" xfId="1485" applyNumberFormat="1" applyFont="1" applyFill="1" applyBorder="1" applyAlignment="1">
      <alignment horizontal="left" vertical="center" wrapText="1"/>
    </xf>
    <xf numFmtId="3" fontId="125" fillId="0" borderId="6" xfId="1485" applyNumberFormat="1" applyFont="1" applyFill="1" applyBorder="1" applyAlignment="1">
      <alignment horizontal="left" vertical="center" wrapText="1"/>
    </xf>
    <xf numFmtId="0" fontId="124" fillId="0" borderId="6" xfId="1482" applyFont="1" applyFill="1" applyBorder="1" applyAlignment="1">
      <alignment vertical="center" wrapText="1"/>
    </xf>
    <xf numFmtId="3" fontId="124" fillId="0" borderId="6" xfId="1485" applyNumberFormat="1" applyFont="1" applyFill="1" applyBorder="1" applyAlignment="1">
      <alignment vertical="center" wrapText="1"/>
    </xf>
    <xf numFmtId="3" fontId="124" fillId="0" borderId="6" xfId="1484" applyNumberFormat="1" applyFont="1" applyFill="1" applyBorder="1" applyAlignment="1">
      <alignment horizontal="center" vertical="center" wrapText="1"/>
    </xf>
    <xf numFmtId="0" fontId="128" fillId="0" borderId="6" xfId="1485" applyFont="1" applyFill="1" applyBorder="1" applyAlignment="1">
      <alignment horizontal="center" vertical="center" wrapText="1"/>
    </xf>
    <xf numFmtId="3" fontId="1" fillId="0" borderId="6" xfId="1486" applyNumberFormat="1" applyFont="1" applyFill="1" applyBorder="1"/>
    <xf numFmtId="3" fontId="128" fillId="0" borderId="6" xfId="1485" applyNumberFormat="1" applyFont="1" applyFill="1" applyBorder="1" applyAlignment="1">
      <alignment vertical="center" wrapText="1"/>
    </xf>
    <xf numFmtId="3" fontId="124" fillId="0" borderId="6" xfId="1484" applyNumberFormat="1" applyFont="1" applyFill="1" applyBorder="1" applyAlignment="1">
      <alignment horizontal="right" vertical="center" wrapText="1"/>
    </xf>
    <xf numFmtId="0" fontId="124" fillId="0" borderId="6" xfId="1486" applyFont="1" applyFill="1" applyBorder="1" applyAlignment="1">
      <alignment vertical="center" wrapText="1"/>
    </xf>
    <xf numFmtId="3" fontId="125" fillId="0" borderId="0" xfId="1486" applyNumberFormat="1" applyFont="1" applyFill="1" applyBorder="1"/>
    <xf numFmtId="3" fontId="129" fillId="0" borderId="0" xfId="1486" applyNumberFormat="1" applyFont="1" applyFill="1"/>
    <xf numFmtId="0" fontId="118" fillId="0" borderId="0" xfId="1485" applyFont="1" applyFill="1" applyAlignment="1"/>
    <xf numFmtId="0" fontId="119" fillId="0" borderId="0" xfId="1485" applyFont="1" applyFill="1"/>
    <xf numFmtId="0" fontId="133" fillId="0" borderId="6" xfId="1485" applyFont="1" applyFill="1" applyBorder="1" applyAlignment="1">
      <alignment horizontal="center" vertical="center" wrapText="1"/>
    </xf>
    <xf numFmtId="0" fontId="128" fillId="0" borderId="6" xfId="1485" applyFont="1" applyFill="1" applyBorder="1" applyAlignment="1">
      <alignment horizontal="left" vertical="center" wrapText="1"/>
    </xf>
    <xf numFmtId="4" fontId="124" fillId="0" borderId="6" xfId="1484" applyNumberFormat="1" applyFont="1" applyFill="1" applyBorder="1" applyAlignment="1">
      <alignment horizontal="right" vertical="center" wrapText="1"/>
    </xf>
    <xf numFmtId="0" fontId="133" fillId="0" borderId="6" xfId="1485" applyFont="1" applyFill="1" applyBorder="1"/>
    <xf numFmtId="4" fontId="124" fillId="0" borderId="6" xfId="1484" applyNumberFormat="1" applyFont="1" applyFill="1" applyBorder="1" applyAlignment="1">
      <alignment horizontal="center" vertical="center" wrapText="1"/>
    </xf>
    <xf numFmtId="0" fontId="1" fillId="0" borderId="0" xfId="1488" applyFill="1"/>
    <xf numFmtId="3" fontId="1" fillId="0" borderId="0" xfId="1488" applyNumberFormat="1" applyFill="1"/>
    <xf numFmtId="0" fontId="135" fillId="0" borderId="0" xfId="1487" applyFont="1" applyFill="1" applyBorder="1"/>
    <xf numFmtId="0" fontId="136" fillId="0" borderId="0" xfId="1488" applyFont="1" applyFill="1"/>
    <xf numFmtId="0" fontId="124" fillId="0" borderId="0" xfId="1488" applyFont="1" applyFill="1"/>
    <xf numFmtId="0" fontId="124" fillId="0" borderId="0" xfId="1485" applyFont="1" applyFill="1" applyBorder="1" applyAlignment="1">
      <alignment horizontal="center" vertical="center" wrapText="1"/>
    </xf>
    <xf numFmtId="0" fontId="133" fillId="0" borderId="0" xfId="1485" applyFont="1" applyFill="1" applyBorder="1"/>
    <xf numFmtId="3" fontId="124" fillId="0" borderId="6" xfId="1484" applyNumberFormat="1" applyFont="1" applyFill="1" applyBorder="1" applyAlignment="1">
      <alignment vertical="center" wrapText="1"/>
    </xf>
    <xf numFmtId="3" fontId="124" fillId="0" borderId="6" xfId="1634" applyNumberFormat="1" applyFont="1" applyFill="1" applyBorder="1" applyAlignment="1">
      <alignment horizontal="right" vertical="center" wrapText="1"/>
    </xf>
    <xf numFmtId="0" fontId="124" fillId="0" borderId="6" xfId="1634" applyFont="1" applyFill="1" applyBorder="1" applyAlignment="1">
      <alignment horizontal="right" vertical="center"/>
    </xf>
    <xf numFmtId="4" fontId="124" fillId="0" borderId="6" xfId="0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center" vertical="center" wrapText="1"/>
    </xf>
    <xf numFmtId="3" fontId="137" fillId="0" borderId="6" xfId="1484" applyNumberFormat="1" applyFont="1" applyFill="1" applyBorder="1" applyAlignment="1">
      <alignment horizontal="center" vertical="center" wrapText="1"/>
    </xf>
    <xf numFmtId="0" fontId="128" fillId="0" borderId="0" xfId="1485" applyFont="1" applyFill="1" applyBorder="1" applyAlignment="1">
      <alignment vertical="center" wrapText="1"/>
    </xf>
    <xf numFmtId="0" fontId="0" fillId="0" borderId="0" xfId="0" applyFill="1"/>
    <xf numFmtId="204" fontId="124" fillId="0" borderId="6" xfId="1484" applyNumberFormat="1" applyFont="1" applyFill="1" applyBorder="1" applyAlignment="1">
      <alignment horizontal="right" vertical="center" wrapText="1"/>
    </xf>
    <xf numFmtId="16" fontId="0" fillId="0" borderId="0" xfId="0" applyNumberFormat="1" applyFill="1"/>
    <xf numFmtId="49" fontId="63" fillId="0" borderId="0" xfId="1483" applyFill="1">
      <alignment vertical="top"/>
    </xf>
    <xf numFmtId="0" fontId="124" fillId="0" borderId="6" xfId="1485" applyFont="1" applyFill="1" applyBorder="1" applyAlignment="1">
      <alignment vertical="center" wrapText="1"/>
    </xf>
    <xf numFmtId="0" fontId="130" fillId="0" borderId="0" xfId="1485" applyFont="1" applyFill="1" applyAlignment="1">
      <alignment horizontal="right"/>
    </xf>
    <xf numFmtId="0" fontId="130" fillId="0" borderId="0" xfId="1485" applyFont="1" applyFill="1" applyAlignment="1"/>
    <xf numFmtId="0" fontId="131" fillId="0" borderId="0" xfId="1485" applyFont="1" applyFill="1" applyBorder="1" applyAlignment="1">
      <alignment wrapText="1"/>
    </xf>
    <xf numFmtId="0" fontId="132" fillId="0" borderId="16" xfId="1485" applyFont="1" applyFill="1" applyBorder="1" applyAlignment="1">
      <alignment vertical="top" wrapText="1"/>
    </xf>
    <xf numFmtId="4" fontId="124" fillId="0" borderId="0" xfId="1484" applyNumberFormat="1" applyFont="1" applyFill="1" applyBorder="1" applyAlignment="1">
      <alignment horizontal="right" vertical="center" wrapText="1"/>
    </xf>
    <xf numFmtId="0" fontId="124" fillId="0" borderId="6" xfId="1485" applyFont="1" applyFill="1" applyBorder="1" applyAlignment="1">
      <alignment horizontal="left" vertical="center" wrapText="1"/>
    </xf>
    <xf numFmtId="0" fontId="125" fillId="0" borderId="6" xfId="1485" applyFont="1" applyFill="1" applyBorder="1" applyAlignment="1">
      <alignment horizontal="left" vertical="center" wrapText="1"/>
    </xf>
    <xf numFmtId="0" fontId="128" fillId="0" borderId="25" xfId="1485" applyFont="1" applyFill="1" applyBorder="1" applyAlignment="1">
      <alignment horizontal="center" vertical="center" wrapText="1"/>
    </xf>
    <xf numFmtId="0" fontId="134" fillId="0" borderId="6" xfId="1485" applyFont="1" applyFill="1" applyBorder="1" applyAlignment="1">
      <alignment horizontal="center" vertical="center" wrapText="1"/>
    </xf>
    <xf numFmtId="0" fontId="134" fillId="0" borderId="6" xfId="1485" applyFont="1" applyFill="1" applyBorder="1" applyAlignment="1">
      <alignment horizontal="center" vertical="center"/>
    </xf>
    <xf numFmtId="0" fontId="125" fillId="0" borderId="26" xfId="1485" applyFont="1" applyFill="1" applyBorder="1" applyAlignment="1">
      <alignment horizontal="center" vertical="center" wrapText="1"/>
    </xf>
    <xf numFmtId="0" fontId="128" fillId="0" borderId="27" xfId="1485" applyFont="1" applyFill="1" applyBorder="1" applyAlignment="1">
      <alignment horizontal="center" vertical="center" wrapText="1"/>
    </xf>
    <xf numFmtId="0" fontId="128" fillId="0" borderId="25" xfId="1485" applyFont="1" applyFill="1" applyBorder="1" applyAlignment="1">
      <alignment horizontal="center" vertical="center"/>
    </xf>
    <xf numFmtId="0" fontId="134" fillId="0" borderId="26" xfId="1485" applyFont="1" applyFill="1" applyBorder="1" applyAlignment="1">
      <alignment horizontal="left" vertical="center" wrapText="1"/>
    </xf>
    <xf numFmtId="0" fontId="133" fillId="0" borderId="26" xfId="1485" applyFont="1" applyFill="1" applyBorder="1" applyAlignment="1">
      <alignment horizontal="center" vertical="center" wrapText="1"/>
    </xf>
    <xf numFmtId="0" fontId="133" fillId="0" borderId="25" xfId="1485" applyFont="1" applyFill="1" applyBorder="1"/>
    <xf numFmtId="4" fontId="124" fillId="0" borderId="0" xfId="1484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0" fontId="124" fillId="0" borderId="25" xfId="1485" applyFont="1" applyFill="1" applyBorder="1" applyAlignment="1">
      <alignment horizontal="center" vertical="center" wrapText="1"/>
    </xf>
    <xf numFmtId="0" fontId="124" fillId="0" borderId="25" xfId="1485" applyFont="1" applyFill="1" applyBorder="1" applyAlignment="1">
      <alignment horizontal="left" vertical="center" wrapText="1"/>
    </xf>
    <xf numFmtId="0" fontId="128" fillId="0" borderId="6" xfId="1485" applyFont="1" applyFill="1" applyBorder="1" applyAlignment="1">
      <alignment horizontal="center" vertical="center" wrapText="1"/>
    </xf>
    <xf numFmtId="0" fontId="124" fillId="0" borderId="0" xfId="1482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0" fontId="133" fillId="0" borderId="6" xfId="1485" applyFont="1" applyFill="1" applyBorder="1" applyAlignment="1">
      <alignment horizontal="center" vertical="center"/>
    </xf>
    <xf numFmtId="0" fontId="124" fillId="0" borderId="27" xfId="1485" applyFont="1" applyFill="1" applyBorder="1" applyAlignment="1">
      <alignment horizontal="center" vertical="center"/>
    </xf>
    <xf numFmtId="0" fontId="124" fillId="0" borderId="27" xfId="1485" applyFont="1" applyFill="1" applyBorder="1" applyAlignment="1">
      <alignment horizontal="center" vertical="center" wrapText="1"/>
    </xf>
    <xf numFmtId="0" fontId="125" fillId="0" borderId="26" xfId="1485" applyFont="1" applyFill="1" applyBorder="1" applyAlignment="1">
      <alignment horizontal="center" vertical="center" wrapText="1"/>
    </xf>
    <xf numFmtId="0" fontId="128" fillId="0" borderId="0" xfId="1485" applyFont="1" applyFill="1" applyBorder="1" applyAlignment="1">
      <alignment horizontal="left" vertical="center" wrapText="1"/>
    </xf>
    <xf numFmtId="0" fontId="124" fillId="0" borderId="28" xfId="1485" applyFont="1" applyFill="1" applyBorder="1" applyAlignment="1">
      <alignment vertical="center" wrapText="1"/>
    </xf>
    <xf numFmtId="0" fontId="124" fillId="0" borderId="29" xfId="1485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80" fontId="125" fillId="0" borderId="26" xfId="1485" applyNumberFormat="1" applyFont="1" applyFill="1" applyBorder="1" applyAlignment="1">
      <alignment horizontal="center" vertical="center"/>
    </xf>
    <xf numFmtId="180" fontId="125" fillId="0" borderId="6" xfId="1485" applyNumberFormat="1" applyFont="1" applyFill="1" applyBorder="1" applyAlignment="1">
      <alignment horizontal="center" vertical="center"/>
    </xf>
    <xf numFmtId="180" fontId="125" fillId="0" borderId="6" xfId="1482" applyNumberFormat="1" applyFont="1" applyFill="1" applyBorder="1" applyAlignment="1">
      <alignment horizontal="center" vertical="center" wrapText="1"/>
    </xf>
    <xf numFmtId="180" fontId="124" fillId="0" borderId="6" xfId="1484" applyNumberFormat="1" applyFont="1" applyFill="1" applyBorder="1" applyAlignment="1">
      <alignment horizontal="center" vertical="center" wrapText="1"/>
    </xf>
    <xf numFmtId="180" fontId="124" fillId="0" borderId="6" xfId="1484" applyNumberFormat="1" applyFont="1" applyFill="1" applyBorder="1" applyAlignment="1">
      <alignment horizontal="right" vertical="center" wrapText="1"/>
    </xf>
    <xf numFmtId="180" fontId="124" fillId="0" borderId="6" xfId="1484" applyNumberFormat="1" applyFont="1" applyFill="1" applyBorder="1" applyAlignment="1">
      <alignment vertical="center" wrapText="1"/>
    </xf>
    <xf numFmtId="180" fontId="124" fillId="0" borderId="6" xfId="1634" applyNumberFormat="1" applyFont="1" applyFill="1" applyBorder="1" applyAlignment="1">
      <alignment horizontal="right" vertical="center" wrapText="1"/>
    </xf>
    <xf numFmtId="180" fontId="124" fillId="0" borderId="25" xfId="1484" applyNumberFormat="1" applyFont="1" applyFill="1" applyBorder="1" applyAlignment="1">
      <alignment horizontal="right" vertical="center" wrapText="1"/>
    </xf>
    <xf numFmtId="4" fontId="111" fillId="0" borderId="6" xfId="1484" applyNumberFormat="1" applyFont="1" applyFill="1" applyBorder="1" applyAlignment="1">
      <alignment horizontal="center" vertical="center" wrapText="1"/>
    </xf>
    <xf numFmtId="180" fontId="124" fillId="0" borderId="6" xfId="1634" applyNumberFormat="1" applyFont="1" applyFill="1" applyBorder="1" applyAlignment="1">
      <alignment horizontal="center" vertical="center" wrapText="1"/>
    </xf>
    <xf numFmtId="180" fontId="124" fillId="0" borderId="6" xfId="1634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 horizontal="center" vertical="center"/>
    </xf>
    <xf numFmtId="180" fontId="136" fillId="0" borderId="6" xfId="1484" applyNumberFormat="1" applyFont="1" applyFill="1" applyBorder="1" applyAlignment="1">
      <alignment horizontal="right" vertical="center" wrapText="1"/>
    </xf>
    <xf numFmtId="4" fontId="111" fillId="0" borderId="6" xfId="1484" applyNumberFormat="1" applyFont="1" applyFill="1" applyBorder="1" applyAlignment="1">
      <alignment horizontal="right" vertical="center" wrapText="1"/>
    </xf>
    <xf numFmtId="3" fontId="111" fillId="0" borderId="6" xfId="1485" applyNumberFormat="1" applyFont="1" applyFill="1" applyBorder="1"/>
    <xf numFmtId="3" fontId="111" fillId="0" borderId="6" xfId="1484" applyNumberFormat="1" applyFont="1" applyFill="1" applyBorder="1" applyAlignment="1">
      <alignment horizontal="center" vertical="center" wrapText="1"/>
    </xf>
    <xf numFmtId="180" fontId="111" fillId="0" borderId="6" xfId="1484" applyNumberFormat="1" applyFont="1" applyFill="1" applyBorder="1" applyAlignment="1">
      <alignment horizontal="center" vertical="center" wrapText="1"/>
    </xf>
    <xf numFmtId="0" fontId="141" fillId="0" borderId="6" xfId="1485" applyFont="1" applyFill="1" applyBorder="1" applyAlignment="1">
      <alignment horizontal="center" vertical="center" wrapText="1"/>
    </xf>
    <xf numFmtId="4" fontId="1" fillId="0" borderId="6" xfId="0" applyNumberFormat="1" applyFont="1" applyFill="1" applyBorder="1"/>
    <xf numFmtId="0" fontId="1" fillId="0" borderId="6" xfId="0" applyFont="1" applyFill="1" applyBorder="1"/>
    <xf numFmtId="4" fontId="1" fillId="0" borderId="6" xfId="0" applyNumberFormat="1" applyFont="1" applyFill="1" applyBorder="1" applyAlignment="1">
      <alignment horizontal="right"/>
    </xf>
    <xf numFmtId="0" fontId="1" fillId="0" borderId="25" xfId="0" applyFont="1" applyFill="1" applyBorder="1"/>
    <xf numFmtId="180" fontId="1" fillId="0" borderId="6" xfId="0" applyNumberFormat="1" applyFont="1" applyFill="1" applyBorder="1"/>
    <xf numFmtId="180" fontId="125" fillId="0" borderId="6" xfId="1484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3" fontId="122" fillId="0" borderId="0" xfId="1485" applyNumberFormat="1" applyFont="1" applyFill="1" applyAlignment="1">
      <alignment horizontal="center"/>
    </xf>
    <xf numFmtId="3" fontId="122" fillId="0" borderId="0" xfId="1485" applyNumberFormat="1" applyFont="1" applyFill="1" applyBorder="1" applyAlignment="1">
      <alignment horizontal="center" wrapText="1"/>
    </xf>
    <xf numFmtId="3" fontId="123" fillId="0" borderId="0" xfId="1485" applyNumberFormat="1" applyFont="1" applyFill="1" applyBorder="1" applyAlignment="1">
      <alignment horizontal="center" vertical="top" wrapText="1"/>
    </xf>
    <xf numFmtId="3" fontId="124" fillId="0" borderId="6" xfId="1485" applyNumberFormat="1" applyFont="1" applyFill="1" applyBorder="1" applyAlignment="1">
      <alignment horizontal="center" vertical="center" wrapText="1"/>
    </xf>
    <xf numFmtId="0" fontId="124" fillId="0" borderId="25" xfId="1485" applyFont="1" applyFill="1" applyBorder="1" applyAlignment="1">
      <alignment horizontal="center" vertical="center" wrapText="1"/>
    </xf>
    <xf numFmtId="0" fontId="124" fillId="0" borderId="26" xfId="1485" applyFont="1" applyFill="1" applyBorder="1" applyAlignment="1">
      <alignment horizontal="center" vertical="center" wrapText="1"/>
    </xf>
    <xf numFmtId="3" fontId="111" fillId="0" borderId="25" xfId="1485" applyNumberFormat="1" applyFont="1" applyFill="1" applyBorder="1" applyAlignment="1">
      <alignment horizontal="left" vertical="center" wrapText="1"/>
    </xf>
    <xf numFmtId="3" fontId="124" fillId="0" borderId="26" xfId="1485" applyNumberFormat="1" applyFont="1" applyFill="1" applyBorder="1" applyAlignment="1">
      <alignment horizontal="left" vertical="center" wrapText="1"/>
    </xf>
    <xf numFmtId="0" fontId="124" fillId="0" borderId="25" xfId="1486" applyFont="1" applyFill="1" applyBorder="1" applyAlignment="1">
      <alignment horizontal="left" vertical="center" wrapText="1"/>
    </xf>
    <xf numFmtId="0" fontId="124" fillId="0" borderId="26" xfId="1486" applyFont="1" applyFill="1" applyBorder="1" applyAlignment="1">
      <alignment horizontal="left" vertical="center" wrapText="1"/>
    </xf>
    <xf numFmtId="0" fontId="124" fillId="0" borderId="6" xfId="1486" applyFont="1" applyFill="1" applyBorder="1" applyAlignment="1">
      <alignment horizontal="left" vertical="center" wrapText="1"/>
    </xf>
    <xf numFmtId="3" fontId="124" fillId="0" borderId="25" xfId="1485" applyNumberFormat="1" applyFont="1" applyFill="1" applyBorder="1" applyAlignment="1">
      <alignment horizontal="left" vertical="center" wrapText="1"/>
    </xf>
    <xf numFmtId="0" fontId="124" fillId="0" borderId="1" xfId="1485" applyFont="1" applyFill="1" applyBorder="1" applyAlignment="1">
      <alignment horizontal="center" vertical="center" wrapText="1"/>
    </xf>
    <xf numFmtId="0" fontId="132" fillId="0" borderId="6" xfId="1485" applyFont="1" applyFill="1" applyBorder="1" applyAlignment="1">
      <alignment horizontal="center" vertical="top" wrapText="1"/>
    </xf>
    <xf numFmtId="0" fontId="138" fillId="0" borderId="6" xfId="1485" applyFont="1" applyFill="1" applyBorder="1" applyAlignment="1">
      <alignment horizontal="center" vertical="top" wrapText="1"/>
    </xf>
    <xf numFmtId="0" fontId="124" fillId="0" borderId="25" xfId="1482" applyFont="1" applyFill="1" applyBorder="1" applyAlignment="1">
      <alignment horizontal="left" vertical="center" wrapText="1"/>
    </xf>
    <xf numFmtId="0" fontId="124" fillId="0" borderId="26" xfId="1482" applyFont="1" applyFill="1" applyBorder="1" applyAlignment="1">
      <alignment horizontal="left" vertical="center" wrapText="1"/>
    </xf>
    <xf numFmtId="0" fontId="124" fillId="0" borderId="25" xfId="1485" applyFont="1" applyFill="1" applyBorder="1" applyAlignment="1">
      <alignment horizontal="left" vertical="center" wrapText="1"/>
    </xf>
    <xf numFmtId="0" fontId="124" fillId="0" borderId="26" xfId="1485" applyFont="1" applyFill="1" applyBorder="1" applyAlignment="1">
      <alignment horizontal="left" vertical="center" wrapText="1"/>
    </xf>
    <xf numFmtId="0" fontId="128" fillId="0" borderId="6" xfId="1485" applyFont="1" applyFill="1" applyBorder="1" applyAlignment="1">
      <alignment horizontal="center" vertical="center" wrapText="1"/>
    </xf>
    <xf numFmtId="0" fontId="128" fillId="0" borderId="25" xfId="1485" applyFont="1" applyFill="1" applyBorder="1" applyAlignment="1">
      <alignment horizontal="center" vertical="center" wrapText="1"/>
    </xf>
    <xf numFmtId="0" fontId="128" fillId="0" borderId="1" xfId="1485" applyFont="1" applyFill="1" applyBorder="1" applyAlignment="1">
      <alignment horizontal="center" vertical="center" wrapText="1"/>
    </xf>
    <xf numFmtId="0" fontId="128" fillId="0" borderId="26" xfId="1485" applyFont="1" applyFill="1" applyBorder="1" applyAlignment="1">
      <alignment horizontal="center" vertical="center" wrapText="1"/>
    </xf>
    <xf numFmtId="0" fontId="131" fillId="0" borderId="0" xfId="1485" applyFont="1" applyFill="1" applyAlignment="1">
      <alignment horizontal="center"/>
    </xf>
    <xf numFmtId="0" fontId="139" fillId="0" borderId="0" xfId="1485" applyFont="1" applyFill="1" applyAlignment="1">
      <alignment horizontal="center"/>
    </xf>
    <xf numFmtId="0" fontId="138" fillId="0" borderId="6" xfId="1485" applyFont="1" applyFill="1" applyBorder="1" applyAlignment="1">
      <alignment horizontal="left" vertical="center" wrapText="1"/>
    </xf>
    <xf numFmtId="0" fontId="140" fillId="0" borderId="0" xfId="1485" applyFont="1" applyFill="1" applyBorder="1" applyAlignment="1">
      <alignment horizontal="center" vertical="top" wrapText="1"/>
    </xf>
    <xf numFmtId="0" fontId="131" fillId="0" borderId="0" xfId="1485" applyFont="1" applyFill="1" applyBorder="1" applyAlignment="1">
      <alignment horizontal="center" wrapText="1"/>
    </xf>
    <xf numFmtId="14" fontId="138" fillId="0" borderId="6" xfId="1485" applyNumberFormat="1" applyFont="1" applyFill="1" applyBorder="1" applyAlignment="1">
      <alignment horizontal="center" vertical="top" wrapText="1"/>
    </xf>
    <xf numFmtId="0" fontId="125" fillId="0" borderId="25" xfId="1485" applyFont="1" applyFill="1" applyBorder="1" applyAlignment="1">
      <alignment horizontal="center" vertical="center" wrapText="1"/>
    </xf>
    <xf numFmtId="0" fontId="125" fillId="0" borderId="1" xfId="1485" applyFont="1" applyFill="1" applyBorder="1" applyAlignment="1">
      <alignment horizontal="center" vertical="center" wrapText="1"/>
    </xf>
    <xf numFmtId="0" fontId="125" fillId="0" borderId="26" xfId="1485" applyFont="1" applyFill="1" applyBorder="1" applyAlignment="1">
      <alignment horizontal="center" vertical="center" wrapText="1"/>
    </xf>
    <xf numFmtId="0" fontId="136" fillId="0" borderId="0" xfId="1488" applyFont="1" applyFill="1" applyAlignment="1">
      <alignment horizontal="center"/>
    </xf>
    <xf numFmtId="0" fontId="128" fillId="0" borderId="0" xfId="1485" applyFont="1" applyFill="1" applyBorder="1" applyAlignment="1">
      <alignment horizontal="left" vertical="center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" xfId="185" builtinId="30" customBuiltin="1"/>
    <cellStyle name="20% - Акцент1 10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" xfId="219" builtinId="34" customBuiltin="1"/>
    <cellStyle name="20% - Акцент2 10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" xfId="253" builtinId="38" customBuiltin="1"/>
    <cellStyle name="20% - Акцент3 10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" xfId="287" builtinId="42" customBuiltin="1"/>
    <cellStyle name="20% - Акцент4 10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" xfId="321" builtinId="46" customBuiltin="1"/>
    <cellStyle name="20% - Акцент5 10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" xfId="355" builtinId="50" customBuiltin="1"/>
    <cellStyle name="20% - Акцент6 10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" xfId="413" builtinId="31" customBuiltin="1"/>
    <cellStyle name="40% - Акцент1 10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" xfId="447" builtinId="35" customBuiltin="1"/>
    <cellStyle name="40% - Акцент2 10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" xfId="481" builtinId="39" customBuiltin="1"/>
    <cellStyle name="40% - Акцент3 10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" xfId="515" builtinId="43" customBuiltin="1"/>
    <cellStyle name="40% - Акцент4 10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" xfId="549" builtinId="47" customBuiltin="1"/>
    <cellStyle name="40% - Акцент5 10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" xfId="583" builtinId="51" customBuiltin="1"/>
    <cellStyle name="40% - Акцент6 10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" xfId="623" builtinId="32" customBuiltin="1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" xfId="640" builtinId="36" customBuiltin="1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" xfId="657" builtinId="40" customBuiltin="1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" xfId="674" builtinId="44" customBuiltin="1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" xfId="691" builtinId="48" customBuiltin="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" xfId="708" builtinId="52" customBuiltin="1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3" xfId="878"/>
    <cellStyle name="normal 4" xfId="879"/>
    <cellStyle name="normal 5" xfId="880"/>
    <cellStyle name="normal 6" xfId="881"/>
    <cellStyle name="normal 7" xfId="882"/>
    <cellStyle name="normal 8" xfId="883"/>
    <cellStyle name="normal 9" xfId="884"/>
    <cellStyle name="Normal." xfId="885"/>
    <cellStyle name="Normal_06_9m" xfId="886"/>
    <cellStyle name="Normal1" xfId="887"/>
    <cellStyle name="Normal2" xfId="888"/>
    <cellStyle name="NormalGB" xfId="889"/>
    <cellStyle name="Normalny_24. 02. 97." xfId="890"/>
    <cellStyle name="normбlnм_laroux" xfId="891"/>
    <cellStyle name="Note" xfId="892"/>
    <cellStyle name="number" xfId="893"/>
    <cellStyle name="Ôčíŕíńîâűé [0]_(ňŕá 3č)" xfId="894"/>
    <cellStyle name="Ôčíŕíńîâűé_(ňŕá 3č)" xfId="895"/>
    <cellStyle name="Option" xfId="896"/>
    <cellStyle name="Òûñÿ÷è [0]_cogs" xfId="897"/>
    <cellStyle name="Òûñÿ÷è_cogs" xfId="898"/>
    <cellStyle name="Output" xfId="899"/>
    <cellStyle name="Page Number" xfId="900"/>
    <cellStyle name="pb_page_heading_LS" xfId="901"/>
    <cellStyle name="Percent_RS_Lianozovo-Samara_9m01" xfId="902"/>
    <cellStyle name="Percent1" xfId="903"/>
    <cellStyle name="Piug" xfId="904"/>
    <cellStyle name="Plug" xfId="905"/>
    <cellStyle name="Price_Body" xfId="906"/>
    <cellStyle name="prochrek" xfId="907"/>
    <cellStyle name="Protected" xfId="908"/>
    <cellStyle name="Salomon Logo" xfId="909"/>
    <cellStyle name="SAPBEXaggData" xfId="910"/>
    <cellStyle name="SAPBEXaggDataEmph" xfId="911"/>
    <cellStyle name="SAPBEXaggItem" xfId="912"/>
    <cellStyle name="SAPBEXaggItemX" xfId="913"/>
    <cellStyle name="SAPBEXchaText" xfId="914"/>
    <cellStyle name="SAPBEXexcBad7" xfId="915"/>
    <cellStyle name="SAPBEXexcBad8" xfId="916"/>
    <cellStyle name="SAPBEXexcBad9" xfId="917"/>
    <cellStyle name="SAPBEXexcCritical4" xfId="918"/>
    <cellStyle name="SAPBEXexcCritical5" xfId="919"/>
    <cellStyle name="SAPBEXexcCritical6" xfId="920"/>
    <cellStyle name="SAPBEXexcGood1" xfId="921"/>
    <cellStyle name="SAPBEXexcGood2" xfId="922"/>
    <cellStyle name="SAPBEXexcGood3" xfId="923"/>
    <cellStyle name="SAPBEXfilterDrill" xfId="924"/>
    <cellStyle name="SAPBEXfilterItem" xfId="925"/>
    <cellStyle name="SAPBEXfilterText" xfId="926"/>
    <cellStyle name="SAPBEXformats" xfId="927"/>
    <cellStyle name="SAPBEXheaderItem" xfId="928"/>
    <cellStyle name="SAPBEXheaderText" xfId="929"/>
    <cellStyle name="SAPBEXHLevel0" xfId="930"/>
    <cellStyle name="SAPBEXHLevel0X" xfId="931"/>
    <cellStyle name="SAPBEXHLevel1" xfId="932"/>
    <cellStyle name="SAPBEXHLevel1X" xfId="933"/>
    <cellStyle name="SAPBEXHLevel2" xfId="934"/>
    <cellStyle name="SAPBEXHLevel2X" xfId="935"/>
    <cellStyle name="SAPBEXHLevel3" xfId="936"/>
    <cellStyle name="SAPBEXHLevel3X" xfId="937"/>
    <cellStyle name="SAPBEXinputData" xfId="938"/>
    <cellStyle name="SAPBEXresData" xfId="939"/>
    <cellStyle name="SAPBEXresDataEmph" xfId="940"/>
    <cellStyle name="SAPBEXresItem" xfId="941"/>
    <cellStyle name="SAPBEXresItemX" xfId="942"/>
    <cellStyle name="SAPBEXstdData" xfId="943"/>
    <cellStyle name="SAPBEXstdDataEmph" xfId="944"/>
    <cellStyle name="SAPBEXstdItem" xfId="945"/>
    <cellStyle name="SAPBEXstdItemX" xfId="946"/>
    <cellStyle name="SAPBEXtitle" xfId="947"/>
    <cellStyle name="SAPBEXundefined" xfId="948"/>
    <cellStyle name="st1" xfId="949"/>
    <cellStyle name="Standard_NEGS" xfId="950"/>
    <cellStyle name="Style 1" xfId="951"/>
    <cellStyle name="Table Head" xfId="952"/>
    <cellStyle name="Table Head Aligned" xfId="953"/>
    <cellStyle name="Table Head Blue" xfId="954"/>
    <cellStyle name="Table Head Green" xfId="955"/>
    <cellStyle name="Table Head_Val_Sum_Graph" xfId="956"/>
    <cellStyle name="Table Heading" xfId="957"/>
    <cellStyle name="Table Heading 2" xfId="958"/>
    <cellStyle name="Table Heading_EE.2REK.P2011.4.78(v0.3)" xfId="959"/>
    <cellStyle name="Table Text" xfId="960"/>
    <cellStyle name="Table Title" xfId="961"/>
    <cellStyle name="Table Units" xfId="962"/>
    <cellStyle name="Table_Header" xfId="963"/>
    <cellStyle name="Text" xfId="964"/>
    <cellStyle name="Text 1" xfId="965"/>
    <cellStyle name="Text Head" xfId="966"/>
    <cellStyle name="Text Head 1" xfId="967"/>
    <cellStyle name="Title" xfId="968"/>
    <cellStyle name="Total" xfId="969"/>
    <cellStyle name="TotalCurrency" xfId="970"/>
    <cellStyle name="Underline_Single" xfId="971"/>
    <cellStyle name="Unit" xfId="972"/>
    <cellStyle name="Warning Text" xfId="973"/>
    <cellStyle name="year" xfId="974"/>
    <cellStyle name="Акцент1" xfId="975" builtinId="29" customBuiltin="1"/>
    <cellStyle name="Акцент1 2" xfId="976"/>
    <cellStyle name="Акцент1 2 2" xfId="977"/>
    <cellStyle name="Акцент1 3" xfId="978"/>
    <cellStyle name="Акцент1 3 2" xfId="979"/>
    <cellStyle name="Акцент1 4" xfId="980"/>
    <cellStyle name="Акцент1 4 2" xfId="981"/>
    <cellStyle name="Акцент1 5" xfId="982"/>
    <cellStyle name="Акцент1 5 2" xfId="983"/>
    <cellStyle name="Акцент1 6" xfId="984"/>
    <cellStyle name="Акцент1 6 2" xfId="985"/>
    <cellStyle name="Акцент1 7" xfId="986"/>
    <cellStyle name="Акцент1 7 2" xfId="987"/>
    <cellStyle name="Акцент1 8" xfId="988"/>
    <cellStyle name="Акцент1 8 2" xfId="989"/>
    <cellStyle name="Акцент1 9" xfId="990"/>
    <cellStyle name="Акцент1 9 2" xfId="991"/>
    <cellStyle name="Акцент2" xfId="992" builtinId="33" customBuiltin="1"/>
    <cellStyle name="Акцент2 2" xfId="993"/>
    <cellStyle name="Акцент2 2 2" xfId="994"/>
    <cellStyle name="Акцент2 3" xfId="995"/>
    <cellStyle name="Акцент2 3 2" xfId="996"/>
    <cellStyle name="Акцент2 4" xfId="997"/>
    <cellStyle name="Акцент2 4 2" xfId="998"/>
    <cellStyle name="Акцент2 5" xfId="999"/>
    <cellStyle name="Акцент2 5 2" xfId="1000"/>
    <cellStyle name="Акцент2 6" xfId="1001"/>
    <cellStyle name="Акцент2 6 2" xfId="1002"/>
    <cellStyle name="Акцент2 7" xfId="1003"/>
    <cellStyle name="Акцент2 7 2" xfId="1004"/>
    <cellStyle name="Акцент2 8" xfId="1005"/>
    <cellStyle name="Акцент2 8 2" xfId="1006"/>
    <cellStyle name="Акцент2 9" xfId="1007"/>
    <cellStyle name="Акцент2 9 2" xfId="1008"/>
    <cellStyle name="Акцент3" xfId="1009" builtinId="37" customBuiltin="1"/>
    <cellStyle name="Акцент3 2" xfId="1010"/>
    <cellStyle name="Акцент3 2 2" xfId="1011"/>
    <cellStyle name="Акцент3 3" xfId="1012"/>
    <cellStyle name="Акцент3 3 2" xfId="1013"/>
    <cellStyle name="Акцент3 4" xfId="1014"/>
    <cellStyle name="Акцент3 4 2" xfId="1015"/>
    <cellStyle name="Акцент3 5" xfId="1016"/>
    <cellStyle name="Акцент3 5 2" xfId="1017"/>
    <cellStyle name="Акцент3 6" xfId="1018"/>
    <cellStyle name="Акцент3 6 2" xfId="1019"/>
    <cellStyle name="Акцент3 7" xfId="1020"/>
    <cellStyle name="Акцент3 7 2" xfId="1021"/>
    <cellStyle name="Акцент3 8" xfId="1022"/>
    <cellStyle name="Акцент3 8 2" xfId="1023"/>
    <cellStyle name="Акцент3 9" xfId="1024"/>
    <cellStyle name="Акцент3 9 2" xfId="1025"/>
    <cellStyle name="Акцент4" xfId="1026" builtinId="41" customBuiltin="1"/>
    <cellStyle name="Акцент4 2" xfId="1027"/>
    <cellStyle name="Акцент4 2 2" xfId="1028"/>
    <cellStyle name="Акцент4 3" xfId="1029"/>
    <cellStyle name="Акцент4 3 2" xfId="1030"/>
    <cellStyle name="Акцент4 4" xfId="1031"/>
    <cellStyle name="Акцент4 4 2" xfId="1032"/>
    <cellStyle name="Акцент4 5" xfId="1033"/>
    <cellStyle name="Акцент4 5 2" xfId="1034"/>
    <cellStyle name="Акцент4 6" xfId="1035"/>
    <cellStyle name="Акцент4 6 2" xfId="1036"/>
    <cellStyle name="Акцент4 7" xfId="1037"/>
    <cellStyle name="Акцент4 7 2" xfId="1038"/>
    <cellStyle name="Акцент4 8" xfId="1039"/>
    <cellStyle name="Акцент4 8 2" xfId="1040"/>
    <cellStyle name="Акцент4 9" xfId="1041"/>
    <cellStyle name="Акцент4 9 2" xfId="1042"/>
    <cellStyle name="Акцент5" xfId="1043" builtinId="45" customBuiltin="1"/>
    <cellStyle name="Акцент5 2" xfId="1044"/>
    <cellStyle name="Акцент5 2 2" xfId="1045"/>
    <cellStyle name="Акцент5 3" xfId="1046"/>
    <cellStyle name="Акцент5 3 2" xfId="1047"/>
    <cellStyle name="Акцент5 4" xfId="1048"/>
    <cellStyle name="Акцент5 4 2" xfId="1049"/>
    <cellStyle name="Акцент5 5" xfId="1050"/>
    <cellStyle name="Акцент5 5 2" xfId="1051"/>
    <cellStyle name="Акцент5 6" xfId="1052"/>
    <cellStyle name="Акцент5 6 2" xfId="1053"/>
    <cellStyle name="Акцент5 7" xfId="1054"/>
    <cellStyle name="Акцент5 7 2" xfId="1055"/>
    <cellStyle name="Акцент5 8" xfId="1056"/>
    <cellStyle name="Акцент5 8 2" xfId="1057"/>
    <cellStyle name="Акцент5 9" xfId="1058"/>
    <cellStyle name="Акцент5 9 2" xfId="1059"/>
    <cellStyle name="Акцент6" xfId="1060" builtinId="49" customBuiltin="1"/>
    <cellStyle name="Акцент6 2" xfId="1061"/>
    <cellStyle name="Акцент6 2 2" xfId="1062"/>
    <cellStyle name="Акцент6 3" xfId="1063"/>
    <cellStyle name="Акцент6 3 2" xfId="1064"/>
    <cellStyle name="Акцент6 4" xfId="1065"/>
    <cellStyle name="Акцент6 4 2" xfId="1066"/>
    <cellStyle name="Акцент6 5" xfId="1067"/>
    <cellStyle name="Акцент6 5 2" xfId="1068"/>
    <cellStyle name="Акцент6 6" xfId="1069"/>
    <cellStyle name="Акцент6 6 2" xfId="1070"/>
    <cellStyle name="Акцент6 7" xfId="1071"/>
    <cellStyle name="Акцент6 7 2" xfId="1072"/>
    <cellStyle name="Акцент6 8" xfId="1073"/>
    <cellStyle name="Акцент6 8 2" xfId="1074"/>
    <cellStyle name="Акцент6 9" xfId="1075"/>
    <cellStyle name="Акцент6 9 2" xfId="1076"/>
    <cellStyle name="Беззащитный" xfId="1077"/>
    <cellStyle name="Ввод " xfId="1078" builtinId="20" customBuiltin="1"/>
    <cellStyle name="Ввод  2" xfId="1079"/>
    <cellStyle name="Ввод  2 2" xfId="1080"/>
    <cellStyle name="Ввод  2_46EE.2011(v1.0)" xfId="1081"/>
    <cellStyle name="Ввод  3" xfId="1082"/>
    <cellStyle name="Ввод  3 2" xfId="1083"/>
    <cellStyle name="Ввод  3_46EE.2011(v1.0)" xfId="1084"/>
    <cellStyle name="Ввод  4" xfId="1085"/>
    <cellStyle name="Ввод  4 2" xfId="1086"/>
    <cellStyle name="Ввод  4_46EE.2011(v1.0)" xfId="1087"/>
    <cellStyle name="Ввод  5" xfId="1088"/>
    <cellStyle name="Ввод  5 2" xfId="1089"/>
    <cellStyle name="Ввод  5_46EE.2011(v1.0)" xfId="1090"/>
    <cellStyle name="Ввод  6" xfId="1091"/>
    <cellStyle name="Ввод  6 2" xfId="1092"/>
    <cellStyle name="Ввод  6_46EE.2011(v1.0)" xfId="1093"/>
    <cellStyle name="Ввод  7" xfId="1094"/>
    <cellStyle name="Ввод  7 2" xfId="1095"/>
    <cellStyle name="Ввод  7_46EE.2011(v1.0)" xfId="1096"/>
    <cellStyle name="Ввод  8" xfId="1097"/>
    <cellStyle name="Ввод  8 2" xfId="1098"/>
    <cellStyle name="Ввод  8_46EE.2011(v1.0)" xfId="1099"/>
    <cellStyle name="Ввод  9" xfId="1100"/>
    <cellStyle name="Ввод  9 2" xfId="1101"/>
    <cellStyle name="Ввод  9_46EE.2011(v1.0)" xfId="1102"/>
    <cellStyle name="Верт. заголовок" xfId="1103"/>
    <cellStyle name="Вес_продукта" xfId="1104"/>
    <cellStyle name="Вывод" xfId="1105" builtinId="21" customBuiltin="1"/>
    <cellStyle name="Вывод 2" xfId="1106"/>
    <cellStyle name="Вывод 2 2" xfId="1107"/>
    <cellStyle name="Вывод 2_46EE.2011(v1.0)" xfId="1108"/>
    <cellStyle name="Вывод 3" xfId="1109"/>
    <cellStyle name="Вывод 3 2" xfId="1110"/>
    <cellStyle name="Вывод 3_46EE.2011(v1.0)" xfId="1111"/>
    <cellStyle name="Вывод 4" xfId="1112"/>
    <cellStyle name="Вывод 4 2" xfId="1113"/>
    <cellStyle name="Вывод 4_46EE.2011(v1.0)" xfId="1114"/>
    <cellStyle name="Вывод 5" xfId="1115"/>
    <cellStyle name="Вывод 5 2" xfId="1116"/>
    <cellStyle name="Вывод 5_46EE.2011(v1.0)" xfId="1117"/>
    <cellStyle name="Вывод 6" xfId="1118"/>
    <cellStyle name="Вывод 6 2" xfId="1119"/>
    <cellStyle name="Вывод 6_46EE.2011(v1.0)" xfId="1120"/>
    <cellStyle name="Вывод 7" xfId="1121"/>
    <cellStyle name="Вывод 7 2" xfId="1122"/>
    <cellStyle name="Вывод 7_46EE.2011(v1.0)" xfId="1123"/>
    <cellStyle name="Вывод 8" xfId="1124"/>
    <cellStyle name="Вывод 8 2" xfId="1125"/>
    <cellStyle name="Вывод 8_46EE.2011(v1.0)" xfId="1126"/>
    <cellStyle name="Вывод 9" xfId="1127"/>
    <cellStyle name="Вывод 9 2" xfId="1128"/>
    <cellStyle name="Вывод 9_46EE.2011(v1.0)" xfId="1129"/>
    <cellStyle name="Вычисление" xfId="1130" builtinId="22" customBuiltin="1"/>
    <cellStyle name="Вычисление 2" xfId="1131"/>
    <cellStyle name="Вычисление 2 2" xfId="1132"/>
    <cellStyle name="Вычисление 2_46EE.2011(v1.0)" xfId="1133"/>
    <cellStyle name="Вычисление 3" xfId="1134"/>
    <cellStyle name="Вычисление 3 2" xfId="1135"/>
    <cellStyle name="Вычисление 3_46EE.2011(v1.0)" xfId="1136"/>
    <cellStyle name="Вычисление 4" xfId="1137"/>
    <cellStyle name="Вычисление 4 2" xfId="1138"/>
    <cellStyle name="Вычисление 4_46EE.2011(v1.0)" xfId="1139"/>
    <cellStyle name="Вычисление 5" xfId="1140"/>
    <cellStyle name="Вычисление 5 2" xfId="1141"/>
    <cellStyle name="Вычисление 5_46EE.2011(v1.0)" xfId="1142"/>
    <cellStyle name="Вычисление 6" xfId="1143"/>
    <cellStyle name="Вычисление 6 2" xfId="1144"/>
    <cellStyle name="Вычисление 6_46EE.2011(v1.0)" xfId="1145"/>
    <cellStyle name="Вычисление 7" xfId="1146"/>
    <cellStyle name="Вычисление 7 2" xfId="1147"/>
    <cellStyle name="Вычисление 7_46EE.2011(v1.0)" xfId="1148"/>
    <cellStyle name="Вычисление 8" xfId="1149"/>
    <cellStyle name="Вычисление 8 2" xfId="1150"/>
    <cellStyle name="Вычисление 8_46EE.2011(v1.0)" xfId="1151"/>
    <cellStyle name="Вычисление 9" xfId="1152"/>
    <cellStyle name="Вычисление 9 2" xfId="1153"/>
    <cellStyle name="Вычисление 9_46EE.2011(v1.0)" xfId="1154"/>
    <cellStyle name="Гиперссылка 2" xfId="1155"/>
    <cellStyle name="Гиперссылка 3" xfId="1156"/>
    <cellStyle name="Группа" xfId="1157"/>
    <cellStyle name="Группа 0" xfId="1158"/>
    <cellStyle name="Группа 1" xfId="1159"/>
    <cellStyle name="Группа 2" xfId="1160"/>
    <cellStyle name="Группа 3" xfId="1161"/>
    <cellStyle name="Группа 4" xfId="1162"/>
    <cellStyle name="Группа 5" xfId="1163"/>
    <cellStyle name="Группа 6" xfId="1164"/>
    <cellStyle name="Группа 7" xfId="1165"/>
    <cellStyle name="Группа 8" xfId="1166"/>
    <cellStyle name="Группа_additional slides_04.12.03 _1" xfId="1167"/>
    <cellStyle name="ДАТА" xfId="1168"/>
    <cellStyle name="ДАТА 2" xfId="1169"/>
    <cellStyle name="ДАТА 3" xfId="1170"/>
    <cellStyle name="ДАТА 4" xfId="1171"/>
    <cellStyle name="ДАТА 5" xfId="1172"/>
    <cellStyle name="ДАТА 6" xfId="1173"/>
    <cellStyle name="ДАТА 7" xfId="1174"/>
    <cellStyle name="ДАТА 8" xfId="1175"/>
    <cellStyle name="ДАТА 9" xfId="1176"/>
    <cellStyle name="ДАТА_1" xfId="1177"/>
    <cellStyle name="Денежный 2" xfId="1178"/>
    <cellStyle name="Денежный 2 2" xfId="1179"/>
    <cellStyle name="Денежный 2_OREP.KU.2011.MONTHLY.02(v0.1)" xfId="1180"/>
    <cellStyle name="Заголовок" xfId="1181"/>
    <cellStyle name="Заголовок 1" xfId="1182" builtinId="16" customBuiltin="1"/>
    <cellStyle name="Заголовок 1 2" xfId="1183"/>
    <cellStyle name="Заголовок 1 2 2" xfId="1184"/>
    <cellStyle name="Заголовок 1 2_46EE.2011(v1.0)" xfId="1185"/>
    <cellStyle name="Заголовок 1 3" xfId="1186"/>
    <cellStyle name="Заголовок 1 3 2" xfId="1187"/>
    <cellStyle name="Заголовок 1 3_46EE.2011(v1.0)" xfId="1188"/>
    <cellStyle name="Заголовок 1 4" xfId="1189"/>
    <cellStyle name="Заголовок 1 4 2" xfId="1190"/>
    <cellStyle name="Заголовок 1 4_46EE.2011(v1.0)" xfId="1191"/>
    <cellStyle name="Заголовок 1 5" xfId="1192"/>
    <cellStyle name="Заголовок 1 5 2" xfId="1193"/>
    <cellStyle name="Заголовок 1 5_46EE.2011(v1.0)" xfId="1194"/>
    <cellStyle name="Заголовок 1 6" xfId="1195"/>
    <cellStyle name="Заголовок 1 6 2" xfId="1196"/>
    <cellStyle name="Заголовок 1 6_46EE.2011(v1.0)" xfId="1197"/>
    <cellStyle name="Заголовок 1 7" xfId="1198"/>
    <cellStyle name="Заголовок 1 7 2" xfId="1199"/>
    <cellStyle name="Заголовок 1 7_46EE.2011(v1.0)" xfId="1200"/>
    <cellStyle name="Заголовок 1 8" xfId="1201"/>
    <cellStyle name="Заголовок 1 8 2" xfId="1202"/>
    <cellStyle name="Заголовок 1 8_46EE.2011(v1.0)" xfId="1203"/>
    <cellStyle name="Заголовок 1 9" xfId="1204"/>
    <cellStyle name="Заголовок 1 9 2" xfId="1205"/>
    <cellStyle name="Заголовок 1 9_46EE.2011(v1.0)" xfId="1206"/>
    <cellStyle name="Заголовок 2" xfId="1207" builtinId="17" customBuiltin="1"/>
    <cellStyle name="Заголовок 2 2" xfId="1208"/>
    <cellStyle name="Заголовок 2 2 2" xfId="1209"/>
    <cellStyle name="Заголовок 2 2_46EE.2011(v1.0)" xfId="1210"/>
    <cellStyle name="Заголовок 2 3" xfId="1211"/>
    <cellStyle name="Заголовок 2 3 2" xfId="1212"/>
    <cellStyle name="Заголовок 2 3_46EE.2011(v1.0)" xfId="1213"/>
    <cellStyle name="Заголовок 2 4" xfId="1214"/>
    <cellStyle name="Заголовок 2 4 2" xfId="1215"/>
    <cellStyle name="Заголовок 2 4_46EE.2011(v1.0)" xfId="1216"/>
    <cellStyle name="Заголовок 2 5" xfId="1217"/>
    <cellStyle name="Заголовок 2 5 2" xfId="1218"/>
    <cellStyle name="Заголовок 2 5_46EE.2011(v1.0)" xfId="1219"/>
    <cellStyle name="Заголовок 2 6" xfId="1220"/>
    <cellStyle name="Заголовок 2 6 2" xfId="1221"/>
    <cellStyle name="Заголовок 2 6_46EE.2011(v1.0)" xfId="1222"/>
    <cellStyle name="Заголовок 2 7" xfId="1223"/>
    <cellStyle name="Заголовок 2 7 2" xfId="1224"/>
    <cellStyle name="Заголовок 2 7_46EE.2011(v1.0)" xfId="1225"/>
    <cellStyle name="Заголовок 2 8" xfId="1226"/>
    <cellStyle name="Заголовок 2 8 2" xfId="1227"/>
    <cellStyle name="Заголовок 2 8_46EE.2011(v1.0)" xfId="1228"/>
    <cellStyle name="Заголовок 2 9" xfId="1229"/>
    <cellStyle name="Заголовок 2 9 2" xfId="1230"/>
    <cellStyle name="Заголовок 2 9_46EE.2011(v1.0)" xfId="1231"/>
    <cellStyle name="Заголовок 3" xfId="1232" builtinId="18" customBuiltin="1"/>
    <cellStyle name="Заголовок 3 2" xfId="1233"/>
    <cellStyle name="Заголовок 3 2 2" xfId="1234"/>
    <cellStyle name="Заголовок 3 2_46EE.2011(v1.0)" xfId="1235"/>
    <cellStyle name="Заголовок 3 3" xfId="1236"/>
    <cellStyle name="Заголовок 3 3 2" xfId="1237"/>
    <cellStyle name="Заголовок 3 3_46EE.2011(v1.0)" xfId="1238"/>
    <cellStyle name="Заголовок 3 4" xfId="1239"/>
    <cellStyle name="Заголовок 3 4 2" xfId="1240"/>
    <cellStyle name="Заголовок 3 4_46EE.2011(v1.0)" xfId="1241"/>
    <cellStyle name="Заголовок 3 5" xfId="1242"/>
    <cellStyle name="Заголовок 3 5 2" xfId="1243"/>
    <cellStyle name="Заголовок 3 5_46EE.2011(v1.0)" xfId="1244"/>
    <cellStyle name="Заголовок 3 6" xfId="1245"/>
    <cellStyle name="Заголовок 3 6 2" xfId="1246"/>
    <cellStyle name="Заголовок 3 6_46EE.2011(v1.0)" xfId="1247"/>
    <cellStyle name="Заголовок 3 7" xfId="1248"/>
    <cellStyle name="Заголовок 3 7 2" xfId="1249"/>
    <cellStyle name="Заголовок 3 7_46EE.2011(v1.0)" xfId="1250"/>
    <cellStyle name="Заголовок 3 8" xfId="1251"/>
    <cellStyle name="Заголовок 3 8 2" xfId="1252"/>
    <cellStyle name="Заголовок 3 8_46EE.2011(v1.0)" xfId="1253"/>
    <cellStyle name="Заголовок 3 9" xfId="1254"/>
    <cellStyle name="Заголовок 3 9 2" xfId="1255"/>
    <cellStyle name="Заголовок 3 9_46EE.2011(v1.0)" xfId="1256"/>
    <cellStyle name="Заголовок 4" xfId="1257" builtinId="19" customBuiltin="1"/>
    <cellStyle name="Заголовок 4 2" xfId="1258"/>
    <cellStyle name="Заголовок 4 2 2" xfId="1259"/>
    <cellStyle name="Заголовок 4 3" xfId="1260"/>
    <cellStyle name="Заголовок 4 3 2" xfId="1261"/>
    <cellStyle name="Заголовок 4 4" xfId="1262"/>
    <cellStyle name="Заголовок 4 4 2" xfId="1263"/>
    <cellStyle name="Заголовок 4 5" xfId="1264"/>
    <cellStyle name="Заголовок 4 5 2" xfId="1265"/>
    <cellStyle name="Заголовок 4 6" xfId="1266"/>
    <cellStyle name="Заголовок 4 6 2" xfId="1267"/>
    <cellStyle name="Заголовок 4 7" xfId="1268"/>
    <cellStyle name="Заголовок 4 7 2" xfId="1269"/>
    <cellStyle name="Заголовок 4 8" xfId="1270"/>
    <cellStyle name="Заголовок 4 8 2" xfId="1271"/>
    <cellStyle name="Заголовок 4 9" xfId="1272"/>
    <cellStyle name="Заголовок 4 9 2" xfId="1273"/>
    <cellStyle name="ЗАГОЛОВОК1" xfId="1274"/>
    <cellStyle name="ЗАГОЛОВОК2" xfId="1275"/>
    <cellStyle name="ЗаголовокСтолбца" xfId="1276"/>
    <cellStyle name="Защитный" xfId="1277"/>
    <cellStyle name="Значение" xfId="1278"/>
    <cellStyle name="Зоголовок" xfId="1279"/>
    <cellStyle name="Итог" xfId="1280" builtinId="25" customBuiltin="1"/>
    <cellStyle name="Итог 2" xfId="1281"/>
    <cellStyle name="Итог 2 2" xfId="1282"/>
    <cellStyle name="Итог 2_46EE.2011(v1.0)" xfId="1283"/>
    <cellStyle name="Итог 3" xfId="1284"/>
    <cellStyle name="Итог 3 2" xfId="1285"/>
    <cellStyle name="Итог 3_46EE.2011(v1.0)" xfId="1286"/>
    <cellStyle name="Итог 4" xfId="1287"/>
    <cellStyle name="Итог 4 2" xfId="1288"/>
    <cellStyle name="Итог 4_46EE.2011(v1.0)" xfId="1289"/>
    <cellStyle name="Итог 5" xfId="1290"/>
    <cellStyle name="Итог 5 2" xfId="1291"/>
    <cellStyle name="Итог 5_46EE.2011(v1.0)" xfId="1292"/>
    <cellStyle name="Итог 6" xfId="1293"/>
    <cellStyle name="Итог 6 2" xfId="1294"/>
    <cellStyle name="Итог 6_46EE.2011(v1.0)" xfId="1295"/>
    <cellStyle name="Итог 7" xfId="1296"/>
    <cellStyle name="Итог 7 2" xfId="1297"/>
    <cellStyle name="Итог 7_46EE.2011(v1.0)" xfId="1298"/>
    <cellStyle name="Итог 8" xfId="1299"/>
    <cellStyle name="Итог 8 2" xfId="1300"/>
    <cellStyle name="Итог 8_46EE.2011(v1.0)" xfId="1301"/>
    <cellStyle name="Итог 9" xfId="1302"/>
    <cellStyle name="Итог 9 2" xfId="1303"/>
    <cellStyle name="Итог 9_46EE.2011(v1.0)" xfId="1304"/>
    <cellStyle name="Итого" xfId="1305"/>
    <cellStyle name="ИТОГОВЫЙ" xfId="1306"/>
    <cellStyle name="ИТОГОВЫЙ 2" xfId="1307"/>
    <cellStyle name="ИТОГОВЫЙ 3" xfId="1308"/>
    <cellStyle name="ИТОГОВЫЙ 4" xfId="1309"/>
    <cellStyle name="ИТОГОВЫЙ 5" xfId="1310"/>
    <cellStyle name="ИТОГОВЫЙ 6" xfId="1311"/>
    <cellStyle name="ИТОГОВЫЙ 7" xfId="1312"/>
    <cellStyle name="ИТОГОВЫЙ 8" xfId="1313"/>
    <cellStyle name="ИТОГОВЫЙ 9" xfId="1314"/>
    <cellStyle name="ИТОГОВЫЙ_1" xfId="1315"/>
    <cellStyle name="Контрольная ячейка" xfId="1316" builtinId="23" customBuiltin="1"/>
    <cellStyle name="Контрольная ячейка 2" xfId="1317"/>
    <cellStyle name="Контрольная ячейка 2 2" xfId="1318"/>
    <cellStyle name="Контрольная ячейка 2_46EE.2011(v1.0)" xfId="1319"/>
    <cellStyle name="Контрольная ячейка 3" xfId="1320"/>
    <cellStyle name="Контрольная ячейка 3 2" xfId="1321"/>
    <cellStyle name="Контрольная ячейка 3_46EE.2011(v1.0)" xfId="1322"/>
    <cellStyle name="Контрольная ячейка 4" xfId="1323"/>
    <cellStyle name="Контрольная ячейка 4 2" xfId="1324"/>
    <cellStyle name="Контрольная ячейка 4_46EE.2011(v1.0)" xfId="1325"/>
    <cellStyle name="Контрольная ячейка 5" xfId="1326"/>
    <cellStyle name="Контрольная ячейка 5 2" xfId="1327"/>
    <cellStyle name="Контрольная ячейка 5_46EE.2011(v1.0)" xfId="1328"/>
    <cellStyle name="Контрольная ячейка 6" xfId="1329"/>
    <cellStyle name="Контрольная ячейка 6 2" xfId="1330"/>
    <cellStyle name="Контрольная ячейка 6_46EE.2011(v1.0)" xfId="1331"/>
    <cellStyle name="Контрольная ячейка 7" xfId="1332"/>
    <cellStyle name="Контрольная ячейка 7 2" xfId="1333"/>
    <cellStyle name="Контрольная ячейка 7_46EE.2011(v1.0)" xfId="1334"/>
    <cellStyle name="Контрольная ячейка 8" xfId="1335"/>
    <cellStyle name="Контрольная ячейка 8 2" xfId="1336"/>
    <cellStyle name="Контрольная ячейка 8_46EE.2011(v1.0)" xfId="1337"/>
    <cellStyle name="Контрольная ячейка 9" xfId="1338"/>
    <cellStyle name="Контрольная ячейка 9 2" xfId="1339"/>
    <cellStyle name="Контрольная ячейка 9_46EE.2011(v1.0)" xfId="1340"/>
    <cellStyle name="Миша (бланки отчетности)" xfId="1341"/>
    <cellStyle name="Мой заголовок" xfId="1396"/>
    <cellStyle name="Мой заголовок листа" xfId="1397"/>
    <cellStyle name="Мои наименования показателей" xfId="1342"/>
    <cellStyle name="Мои наименования показателей 2" xfId="1343"/>
    <cellStyle name="Мои наименования показателей 2 2" xfId="1344"/>
    <cellStyle name="Мои наименования показателей 2 3" xfId="1345"/>
    <cellStyle name="Мои наименования показателей 2 4" xfId="1346"/>
    <cellStyle name="Мои наименования показателей 2 5" xfId="1347"/>
    <cellStyle name="Мои наименования показателей 2 6" xfId="1348"/>
    <cellStyle name="Мои наименования показателей 2 7" xfId="1349"/>
    <cellStyle name="Мои наименования показателей 2 8" xfId="1350"/>
    <cellStyle name="Мои наименования показателей 2 9" xfId="1351"/>
    <cellStyle name="Мои наименования показателей 2_1" xfId="1352"/>
    <cellStyle name="Мои наименования показателей 3" xfId="1353"/>
    <cellStyle name="Мои наименования показателей 3 2" xfId="1354"/>
    <cellStyle name="Мои наименования показателей 3 3" xfId="1355"/>
    <cellStyle name="Мои наименования показателей 3 4" xfId="1356"/>
    <cellStyle name="Мои наименования показателей 3 5" xfId="1357"/>
    <cellStyle name="Мои наименования показателей 3 6" xfId="1358"/>
    <cellStyle name="Мои наименования показателей 3 7" xfId="1359"/>
    <cellStyle name="Мои наименования показателей 3 8" xfId="1360"/>
    <cellStyle name="Мои наименования показателей 3 9" xfId="1361"/>
    <cellStyle name="Мои наименования показателей 3_1" xfId="1362"/>
    <cellStyle name="Мои наименования показателей 4" xfId="1363"/>
    <cellStyle name="Мои наименования показателей 4 2" xfId="1364"/>
    <cellStyle name="Мои наименования показателей 4 3" xfId="1365"/>
    <cellStyle name="Мои наименования показателей 4 4" xfId="1366"/>
    <cellStyle name="Мои наименования показателей 4 5" xfId="1367"/>
    <cellStyle name="Мои наименования показателей 4 6" xfId="1368"/>
    <cellStyle name="Мои наименования показателей 4 7" xfId="1369"/>
    <cellStyle name="Мои наименования показателей 4 8" xfId="1370"/>
    <cellStyle name="Мои наименования показателей 4 9" xfId="1371"/>
    <cellStyle name="Мои наименования показателей 4_1" xfId="1372"/>
    <cellStyle name="Мои наименования показателей 5" xfId="1373"/>
    <cellStyle name="Мои наименования показателей 5 2" xfId="1374"/>
    <cellStyle name="Мои наименования показателей 5 3" xfId="1375"/>
    <cellStyle name="Мои наименования показателей 5 4" xfId="1376"/>
    <cellStyle name="Мои наименования показателей 5 5" xfId="1377"/>
    <cellStyle name="Мои наименования показателей 5 6" xfId="1378"/>
    <cellStyle name="Мои наименования показателей 5 7" xfId="1379"/>
    <cellStyle name="Мои наименования показателей 5 8" xfId="1380"/>
    <cellStyle name="Мои наименования показателей 5 9" xfId="1381"/>
    <cellStyle name="Мои наименования показателей 5_1" xfId="1382"/>
    <cellStyle name="Мои наименования показателей 6" xfId="1383"/>
    <cellStyle name="Мои наименования показателей 6 2" xfId="1384"/>
    <cellStyle name="Мои наименования показателей 6 3" xfId="1385"/>
    <cellStyle name="Мои наименования показателей 6_46EE.2011(v1.0)" xfId="1386"/>
    <cellStyle name="Мои наименования показателей 7" xfId="1387"/>
    <cellStyle name="Мои наименования показателей 7 2" xfId="1388"/>
    <cellStyle name="Мои наименования показателей 7 3" xfId="1389"/>
    <cellStyle name="Мои наименования показателей 7_46EE.2011(v1.0)" xfId="1390"/>
    <cellStyle name="Мои наименования показателей 8" xfId="1391"/>
    <cellStyle name="Мои наименования показателей 8 2" xfId="1392"/>
    <cellStyle name="Мои наименования показателей 8 3" xfId="1393"/>
    <cellStyle name="Мои наименования показателей 8_46EE.2011(v1.0)" xfId="1394"/>
    <cellStyle name="Мои наименования показателей_46TE.RT(v1.0)" xfId="1395"/>
    <cellStyle name="назв фил" xfId="1398"/>
    <cellStyle name="Название" xfId="1399" builtinId="15" customBuiltin="1"/>
    <cellStyle name="Название 2" xfId="1400"/>
    <cellStyle name="Название 2 2" xfId="1401"/>
    <cellStyle name="Название 3" xfId="1402"/>
    <cellStyle name="Название 3 2" xfId="1403"/>
    <cellStyle name="Название 4" xfId="1404"/>
    <cellStyle name="Название 4 2" xfId="1405"/>
    <cellStyle name="Название 5" xfId="1406"/>
    <cellStyle name="Название 5 2" xfId="1407"/>
    <cellStyle name="Название 6" xfId="1408"/>
    <cellStyle name="Название 6 2" xfId="1409"/>
    <cellStyle name="Название 7" xfId="1410"/>
    <cellStyle name="Название 7 2" xfId="1411"/>
    <cellStyle name="Название 8" xfId="1412"/>
    <cellStyle name="Название 8 2" xfId="1413"/>
    <cellStyle name="Название 9" xfId="1414"/>
    <cellStyle name="Название 9 2" xfId="1415"/>
    <cellStyle name="Невидимый" xfId="1416"/>
    <cellStyle name="Нейтральный" xfId="1417" builtinId="28" customBuiltin="1"/>
    <cellStyle name="Нейтральный 2" xfId="1418"/>
    <cellStyle name="Нейтральный 2 2" xfId="1419"/>
    <cellStyle name="Нейтральный 3" xfId="1420"/>
    <cellStyle name="Нейтральный 3 2" xfId="1421"/>
    <cellStyle name="Нейтральный 4" xfId="1422"/>
    <cellStyle name="Нейтральный 4 2" xfId="1423"/>
    <cellStyle name="Нейтральный 5" xfId="1424"/>
    <cellStyle name="Нейтральный 5 2" xfId="1425"/>
    <cellStyle name="Нейтральный 6" xfId="1426"/>
    <cellStyle name="Нейтральный 6 2" xfId="1427"/>
    <cellStyle name="Нейтральный 7" xfId="1428"/>
    <cellStyle name="Нейтральный 7 2" xfId="1429"/>
    <cellStyle name="Нейтральный 8" xfId="1430"/>
    <cellStyle name="Нейтральный 8 2" xfId="1431"/>
    <cellStyle name="Нейтральный 9" xfId="1432"/>
    <cellStyle name="Нейтральный 9 2" xfId="1433"/>
    <cellStyle name="Низ1" xfId="1434"/>
    <cellStyle name="Низ2" xfId="1435"/>
    <cellStyle name="Обычный" xfId="0" builtinId="0"/>
    <cellStyle name="Обычный 10" xfId="1436"/>
    <cellStyle name="Обычный 11" xfId="1437"/>
    <cellStyle name="Обычный 11 2" xfId="1438"/>
    <cellStyle name="Обычный 14" xfId="1439"/>
    <cellStyle name="Обычный 15" xfId="1440"/>
    <cellStyle name="Обычный 2" xfId="1441"/>
    <cellStyle name="Обычный 2 10" xfId="1442"/>
    <cellStyle name="Обычный 2 11" xfId="1443"/>
    <cellStyle name="Обычный 2 12" xfId="1444"/>
    <cellStyle name="Обычный 2 2" xfId="1445"/>
    <cellStyle name="Обычный 2 2 2" xfId="1446"/>
    <cellStyle name="Обычный 2 2 3" xfId="1447"/>
    <cellStyle name="Обычный 2 2_46EE.2011(v1.0)" xfId="1448"/>
    <cellStyle name="Обычный 2 3" xfId="1449"/>
    <cellStyle name="Обычный 2 3 2" xfId="1450"/>
    <cellStyle name="Обычный 2 3 3" xfId="1451"/>
    <cellStyle name="Обычный 2 3_46EE.2011(v1.0)" xfId="1452"/>
    <cellStyle name="Обычный 2 4" xfId="1453"/>
    <cellStyle name="Обычный 2 4 2" xfId="1454"/>
    <cellStyle name="Обычный 2 4 3" xfId="1455"/>
    <cellStyle name="Обычный 2 4_46EE.2011(v1.0)" xfId="1456"/>
    <cellStyle name="Обычный 2 5" xfId="1457"/>
    <cellStyle name="Обычный 2 5 2" xfId="1458"/>
    <cellStyle name="Обычный 2 5 3" xfId="1459"/>
    <cellStyle name="Обычный 2 5_46EE.2011(v1.0)" xfId="1460"/>
    <cellStyle name="Обычный 2 6" xfId="1461"/>
    <cellStyle name="Обычный 2 6 2" xfId="1462"/>
    <cellStyle name="Обычный 2 6 3" xfId="1463"/>
    <cellStyle name="Обычный 2 6_46EE.2011(v1.0)" xfId="1464"/>
    <cellStyle name="Обычный 2 7" xfId="1465"/>
    <cellStyle name="Обычный 2 8" xfId="1466"/>
    <cellStyle name="Обычный 2 9" xfId="1467"/>
    <cellStyle name="Обычный 2_1" xfId="1468"/>
    <cellStyle name="Обычный 3" xfId="1469"/>
    <cellStyle name="Обычный 3 2" xfId="1470"/>
    <cellStyle name="Обычный 3 3" xfId="1471"/>
    <cellStyle name="Обычный 4" xfId="1472"/>
    <cellStyle name="Обычный 4 2" xfId="1473"/>
    <cellStyle name="Обычный 4 2 2" xfId="1474"/>
    <cellStyle name="Обычный 4 2_INVEST.WARM.PLAN.4.78(v0.1)" xfId="1475"/>
    <cellStyle name="Обычный 4_EE.20.MET.SVOD.2.73_v0.1" xfId="1476"/>
    <cellStyle name="Обычный 5" xfId="1477"/>
    <cellStyle name="Обычный 6" xfId="1478"/>
    <cellStyle name="Обычный 7" xfId="1479"/>
    <cellStyle name="Обычный 8" xfId="1480"/>
    <cellStyle name="Обычный 9" xfId="1481"/>
    <cellStyle name="Обычный_кап рем_ГУП ТЭК2006осн" xfId="1482"/>
    <cellStyle name="Обычный_Лист2" xfId="1483"/>
    <cellStyle name="Обычный_Произв-во2006" xfId="1484"/>
    <cellStyle name="Обычный_СТ-ИП" xfId="1485"/>
    <cellStyle name="Обычный_СТ-ИП 2012-2014 гг., СПб; 17.04" xfId="1486"/>
    <cellStyle name="Обычный_СТ-ИП ГОД 2010 г. Отчет Пригород 2011вариант 2" xfId="1487"/>
    <cellStyle name="Обычный_СТ-ИП ГОД 2010 г.отчет за 2011 год" xfId="1488"/>
    <cellStyle name="Ошибка" xfId="1489"/>
    <cellStyle name="Плохой" xfId="1490" builtinId="27" customBuiltin="1"/>
    <cellStyle name="Плохой 2" xfId="1491"/>
    <cellStyle name="Плохой 2 2" xfId="1492"/>
    <cellStyle name="Плохой 3" xfId="1493"/>
    <cellStyle name="Плохой 3 2" xfId="1494"/>
    <cellStyle name="Плохой 4" xfId="1495"/>
    <cellStyle name="Плохой 4 2" xfId="1496"/>
    <cellStyle name="Плохой 5" xfId="1497"/>
    <cellStyle name="Плохой 5 2" xfId="1498"/>
    <cellStyle name="Плохой 6" xfId="1499"/>
    <cellStyle name="Плохой 6 2" xfId="1500"/>
    <cellStyle name="Плохой 7" xfId="1501"/>
    <cellStyle name="Плохой 7 2" xfId="1502"/>
    <cellStyle name="Плохой 8" xfId="1503"/>
    <cellStyle name="Плохой 8 2" xfId="1504"/>
    <cellStyle name="Плохой 9" xfId="1505"/>
    <cellStyle name="Плохой 9 2" xfId="1506"/>
    <cellStyle name="По центру с переносом" xfId="1507"/>
    <cellStyle name="По ширине с переносом" xfId="1508"/>
    <cellStyle name="Подгруппа" xfId="1509"/>
    <cellStyle name="Поле ввода" xfId="1510"/>
    <cellStyle name="Пояснение" xfId="1511" builtinId="53" customBuiltin="1"/>
    <cellStyle name="Пояснение 2" xfId="1512"/>
    <cellStyle name="Пояснение 2 2" xfId="1513"/>
    <cellStyle name="Пояснение 3" xfId="1514"/>
    <cellStyle name="Пояснение 3 2" xfId="1515"/>
    <cellStyle name="Пояснение 4" xfId="1516"/>
    <cellStyle name="Пояснение 4 2" xfId="1517"/>
    <cellStyle name="Пояснение 5" xfId="1518"/>
    <cellStyle name="Пояснение 5 2" xfId="1519"/>
    <cellStyle name="Пояснение 6" xfId="1520"/>
    <cellStyle name="Пояснение 6 2" xfId="1521"/>
    <cellStyle name="Пояснение 7" xfId="1522"/>
    <cellStyle name="Пояснение 7 2" xfId="1523"/>
    <cellStyle name="Пояснение 8" xfId="1524"/>
    <cellStyle name="Пояснение 8 2" xfId="1525"/>
    <cellStyle name="Пояснение 9" xfId="1526"/>
    <cellStyle name="Пояснение 9 2" xfId="1527"/>
    <cellStyle name="Примечание" xfId="1528" builtinId="10" customBuiltin="1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2" xfId="1541"/>
    <cellStyle name="Примечание 2 2" xfId="1542"/>
    <cellStyle name="Примечание 2 3" xfId="1543"/>
    <cellStyle name="Примечание 2 4" xfId="1544"/>
    <cellStyle name="Примечание 2 5" xfId="1545"/>
    <cellStyle name="Примечание 2 6" xfId="1546"/>
    <cellStyle name="Примечание 2 7" xfId="1547"/>
    <cellStyle name="Примечание 2 8" xfId="1548"/>
    <cellStyle name="Примечание 2 9" xfId="1549"/>
    <cellStyle name="Примечание 2_46EE.2011(v1.0)" xfId="1550"/>
    <cellStyle name="Примечание 3" xfId="1551"/>
    <cellStyle name="Примечание 3 2" xfId="1552"/>
    <cellStyle name="Примечание 3 3" xfId="1553"/>
    <cellStyle name="Примечание 3 4" xfId="1554"/>
    <cellStyle name="Примечание 3 5" xfId="1555"/>
    <cellStyle name="Примечание 3 6" xfId="1556"/>
    <cellStyle name="Примечание 3 7" xfId="1557"/>
    <cellStyle name="Примечание 3 8" xfId="1558"/>
    <cellStyle name="Примечание 3 9" xfId="1559"/>
    <cellStyle name="Примечание 3_46EE.2011(v1.0)" xfId="1560"/>
    <cellStyle name="Примечание 4" xfId="1561"/>
    <cellStyle name="Примечание 4 2" xfId="1562"/>
    <cellStyle name="Примечание 4 3" xfId="1563"/>
    <cellStyle name="Примечание 4 4" xfId="1564"/>
    <cellStyle name="Примечание 4 5" xfId="1565"/>
    <cellStyle name="Примечание 4 6" xfId="1566"/>
    <cellStyle name="Примечание 4 7" xfId="1567"/>
    <cellStyle name="Примечание 4 8" xfId="1568"/>
    <cellStyle name="Примечание 4 9" xfId="1569"/>
    <cellStyle name="Примечание 4_46EE.2011(v1.0)" xfId="1570"/>
    <cellStyle name="Примечание 5" xfId="1571"/>
    <cellStyle name="Примечание 5 2" xfId="1572"/>
    <cellStyle name="Примечание 5 3" xfId="1573"/>
    <cellStyle name="Примечание 5 4" xfId="1574"/>
    <cellStyle name="Примечание 5 5" xfId="1575"/>
    <cellStyle name="Примечание 5 6" xfId="1576"/>
    <cellStyle name="Примечание 5 7" xfId="1577"/>
    <cellStyle name="Примечание 5 8" xfId="1578"/>
    <cellStyle name="Примечание 5 9" xfId="1579"/>
    <cellStyle name="Примечание 5_46EE.2011(v1.0)" xfId="1580"/>
    <cellStyle name="Примечание 6" xfId="1581"/>
    <cellStyle name="Примечание 6 2" xfId="1582"/>
    <cellStyle name="Примечание 6_46EE.2011(v1.0)" xfId="1583"/>
    <cellStyle name="Примечание 7" xfId="1584"/>
    <cellStyle name="Примечание 7 2" xfId="1585"/>
    <cellStyle name="Примечание 7_46EE.2011(v1.0)" xfId="1586"/>
    <cellStyle name="Примечание 8" xfId="1587"/>
    <cellStyle name="Примечание 8 2" xfId="1588"/>
    <cellStyle name="Примечание 8_46EE.2011(v1.0)" xfId="1589"/>
    <cellStyle name="Примечание 9" xfId="1590"/>
    <cellStyle name="Примечание 9 2" xfId="1591"/>
    <cellStyle name="Примечание 9_46EE.2011(v1.0)" xfId="1592"/>
    <cellStyle name="Продукт" xfId="1593"/>
    <cellStyle name="Процентный 10" xfId="1594"/>
    <cellStyle name="Процентный 2" xfId="1595"/>
    <cellStyle name="Процентный 2 2" xfId="1596"/>
    <cellStyle name="Процентный 2 3" xfId="1597"/>
    <cellStyle name="Процентный 3" xfId="1598"/>
    <cellStyle name="Процентный 3 2" xfId="1599"/>
    <cellStyle name="Процентный 3 3" xfId="1600"/>
    <cellStyle name="Процентный 4" xfId="1601"/>
    <cellStyle name="Процентный 4 2" xfId="1602"/>
    <cellStyle name="Процентный 4 3" xfId="1603"/>
    <cellStyle name="Процентный 5" xfId="1604"/>
    <cellStyle name="Процентный 9" xfId="1605"/>
    <cellStyle name="Разница" xfId="1606"/>
    <cellStyle name="Рамки" xfId="1607"/>
    <cellStyle name="Сводная таблица" xfId="1608"/>
    <cellStyle name="Связанная ячейка" xfId="1609" builtinId="24" customBuiltin="1"/>
    <cellStyle name="Связанная ячейка 2" xfId="1610"/>
    <cellStyle name="Связанная ячейка 2 2" xfId="1611"/>
    <cellStyle name="Связанная ячейка 2_46EE.2011(v1.0)" xfId="1612"/>
    <cellStyle name="Связанная ячейка 3" xfId="1613"/>
    <cellStyle name="Связанная ячейка 3 2" xfId="1614"/>
    <cellStyle name="Связанная ячейка 3_46EE.2011(v1.0)" xfId="1615"/>
    <cellStyle name="Связанная ячейка 4" xfId="1616"/>
    <cellStyle name="Связанная ячейка 4 2" xfId="1617"/>
    <cellStyle name="Связанная ячейка 4_46EE.2011(v1.0)" xfId="1618"/>
    <cellStyle name="Связанная ячейка 5" xfId="1619"/>
    <cellStyle name="Связанная ячейка 5 2" xfId="1620"/>
    <cellStyle name="Связанная ячейка 5_46EE.2011(v1.0)" xfId="1621"/>
    <cellStyle name="Связанная ячейка 6" xfId="1622"/>
    <cellStyle name="Связанная ячейка 6 2" xfId="1623"/>
    <cellStyle name="Связанная ячейка 6_46EE.2011(v1.0)" xfId="1624"/>
    <cellStyle name="Связанная ячейка 7" xfId="1625"/>
    <cellStyle name="Связанная ячейка 7 2" xfId="1626"/>
    <cellStyle name="Связанная ячейка 7_46EE.2011(v1.0)" xfId="1627"/>
    <cellStyle name="Связанная ячейка 8" xfId="1628"/>
    <cellStyle name="Связанная ячейка 8 2" xfId="1629"/>
    <cellStyle name="Связанная ячейка 8_46EE.2011(v1.0)" xfId="1630"/>
    <cellStyle name="Связанная ячейка 9" xfId="1631"/>
    <cellStyle name="Связанная ячейка 9 2" xfId="1632"/>
    <cellStyle name="Связанная ячейка 9_46EE.2011(v1.0)" xfId="1633"/>
    <cellStyle name="Стиль 1" xfId="1634"/>
    <cellStyle name="Стиль 1 2" xfId="1635"/>
    <cellStyle name="Стиль 1 2 2" xfId="1636"/>
    <cellStyle name="Стиль 1 2_EE.2REK.P2011.4.78(v0.3)" xfId="1637"/>
    <cellStyle name="Субсчет" xfId="1638"/>
    <cellStyle name="Счет" xfId="1639"/>
    <cellStyle name="ТЕКСТ" xfId="1640"/>
    <cellStyle name="ТЕКСТ 2" xfId="1641"/>
    <cellStyle name="ТЕКСТ 3" xfId="1642"/>
    <cellStyle name="ТЕКСТ 4" xfId="1643"/>
    <cellStyle name="ТЕКСТ 5" xfId="1644"/>
    <cellStyle name="ТЕКСТ 6" xfId="1645"/>
    <cellStyle name="ТЕКСТ 7" xfId="1646"/>
    <cellStyle name="ТЕКСТ 8" xfId="1647"/>
    <cellStyle name="ТЕКСТ 9" xfId="1648"/>
    <cellStyle name="Текст предупреждения" xfId="1649" builtinId="11" customBuiltin="1"/>
    <cellStyle name="Текст предупреждения 2" xfId="1650"/>
    <cellStyle name="Текст предупреждения 2 2" xfId="1651"/>
    <cellStyle name="Текст предупреждения 3" xfId="1652"/>
    <cellStyle name="Текст предупреждения 3 2" xfId="1653"/>
    <cellStyle name="Текст предупреждения 4" xfId="1654"/>
    <cellStyle name="Текст предупреждения 4 2" xfId="1655"/>
    <cellStyle name="Текст предупреждения 5" xfId="1656"/>
    <cellStyle name="Текст предупреждения 5 2" xfId="1657"/>
    <cellStyle name="Текст предупреждения 6" xfId="1658"/>
    <cellStyle name="Текст предупреждения 6 2" xfId="1659"/>
    <cellStyle name="Текст предупреждения 7" xfId="1660"/>
    <cellStyle name="Текст предупреждения 7 2" xfId="1661"/>
    <cellStyle name="Текст предупреждения 8" xfId="1662"/>
    <cellStyle name="Текст предупреждения 8 2" xfId="1663"/>
    <cellStyle name="Текст предупреждения 9" xfId="1664"/>
    <cellStyle name="Текст предупреждения 9 2" xfId="1665"/>
    <cellStyle name="Текстовый" xfId="1666"/>
    <cellStyle name="Текстовый 10" xfId="1667"/>
    <cellStyle name="Текстовый 11" xfId="1668"/>
    <cellStyle name="Текстовый 12" xfId="1669"/>
    <cellStyle name="Текстовый 13" xfId="1670"/>
    <cellStyle name="Текстовый 14" xfId="1671"/>
    <cellStyle name="Текстовый 15" xfId="1672"/>
    <cellStyle name="Текстовый 16" xfId="1673"/>
    <cellStyle name="Текстовый 2" xfId="1674"/>
    <cellStyle name="Текстовый 3" xfId="1675"/>
    <cellStyle name="Текстовый 4" xfId="1676"/>
    <cellStyle name="Текстовый 5" xfId="1677"/>
    <cellStyle name="Текстовый 6" xfId="1678"/>
    <cellStyle name="Текстовый 7" xfId="1679"/>
    <cellStyle name="Текстовый 8" xfId="1680"/>
    <cellStyle name="Текстовый 9" xfId="1681"/>
    <cellStyle name="Текстовый_1" xfId="1682"/>
    <cellStyle name="Тысячи [0]_22гк" xfId="1683"/>
    <cellStyle name="Тысячи_22гк" xfId="1684"/>
    <cellStyle name="ФИКСИРОВАННЫЙ" xfId="1685"/>
    <cellStyle name="ФИКСИРОВАННЫЙ 2" xfId="1686"/>
    <cellStyle name="ФИКСИРОВАННЫЙ 3" xfId="1687"/>
    <cellStyle name="ФИКСИРОВАННЫЙ 4" xfId="1688"/>
    <cellStyle name="ФИКСИРОВАННЫЙ 5" xfId="1689"/>
    <cellStyle name="ФИКСИРОВАННЫЙ 6" xfId="1690"/>
    <cellStyle name="ФИКСИРОВАННЫЙ 7" xfId="1691"/>
    <cellStyle name="ФИКСИРОВАННЫЙ 8" xfId="1692"/>
    <cellStyle name="ФИКСИРОВАННЫЙ 9" xfId="1693"/>
    <cellStyle name="ФИКСИРОВАННЫЙ_1" xfId="1694"/>
    <cellStyle name="Финансовый 2" xfId="1695"/>
    <cellStyle name="Финансовый 2 2" xfId="1696"/>
    <cellStyle name="Финансовый 2 2 2" xfId="1697"/>
    <cellStyle name="Финансовый 2 2_OREP.KU.2011.MONTHLY.02(v0.1)" xfId="1698"/>
    <cellStyle name="Финансовый 2 3" xfId="1699"/>
    <cellStyle name="Финансовый 2_46EE.2011(v1.0)" xfId="1700"/>
    <cellStyle name="Финансовый 3" xfId="1701"/>
    <cellStyle name="Финансовый 3 2" xfId="1702"/>
    <cellStyle name="Финансовый 3 3" xfId="1703"/>
    <cellStyle name="Финансовый 3 4" xfId="1704"/>
    <cellStyle name="Финансовый 3_OREP.KU.2011.MONTHLY.02(v0.1)" xfId="1705"/>
    <cellStyle name="Финансовый 4" xfId="1706"/>
    <cellStyle name="Финансовый 6" xfId="1707"/>
    <cellStyle name="Финансовый0[0]_FU_bal" xfId="1708"/>
    <cellStyle name="Формула" xfId="1709"/>
    <cellStyle name="Формула 2" xfId="1710"/>
    <cellStyle name="Формула_A РТ 2009 Рязаньэнерго" xfId="1711"/>
    <cellStyle name="ФормулаВБ" xfId="1712"/>
    <cellStyle name="ФормулаНаКонтроль" xfId="1713"/>
    <cellStyle name="Хороший" xfId="1714" builtinId="26" customBuiltin="1"/>
    <cellStyle name="Хороший 2" xfId="1715"/>
    <cellStyle name="Хороший 2 2" xfId="1716"/>
    <cellStyle name="Хороший 3" xfId="1717"/>
    <cellStyle name="Хороший 3 2" xfId="1718"/>
    <cellStyle name="Хороший 4" xfId="1719"/>
    <cellStyle name="Хороший 4 2" xfId="1720"/>
    <cellStyle name="Хороший 5" xfId="1721"/>
    <cellStyle name="Хороший 5 2" xfId="1722"/>
    <cellStyle name="Хороший 6" xfId="1723"/>
    <cellStyle name="Хороший 6 2" xfId="1724"/>
    <cellStyle name="Хороший 7" xfId="1725"/>
    <cellStyle name="Хороший 7 2" xfId="1726"/>
    <cellStyle name="Хороший 8" xfId="1727"/>
    <cellStyle name="Хороший 8 2" xfId="1728"/>
    <cellStyle name="Хороший 9" xfId="1729"/>
    <cellStyle name="Хороший 9 2" xfId="1730"/>
    <cellStyle name="Цена_продукта" xfId="1731"/>
    <cellStyle name="Цифры по центру с десятыми" xfId="1732"/>
    <cellStyle name="число" xfId="1733"/>
    <cellStyle name="Џђћ–…ќ’ќ›‰" xfId="1734"/>
    <cellStyle name="Шапка" xfId="1735"/>
    <cellStyle name="Шапка таблицы" xfId="1736"/>
    <cellStyle name="ШАУ" xfId="1737"/>
    <cellStyle name="標準_PL-CF sheet" xfId="1738"/>
    <cellStyle name="䁺_x0001_" xfId="17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G11" sqref="G11:G12"/>
    </sheetView>
  </sheetViews>
  <sheetFormatPr defaultRowHeight="12.75"/>
  <cols>
    <col min="1" max="1" width="14.42578125" customWidth="1"/>
    <col min="3" max="3" width="10.7109375" customWidth="1"/>
    <col min="4" max="4" width="23.85546875" customWidth="1"/>
    <col min="5" max="5" width="11.85546875" customWidth="1"/>
    <col min="6" max="6" width="12.7109375" customWidth="1"/>
    <col min="7" max="7" width="11.7109375" customWidth="1"/>
    <col min="8" max="8" width="11.28515625" customWidth="1"/>
  </cols>
  <sheetData>
    <row r="1" spans="1:12" ht="20.25">
      <c r="A1" s="2"/>
      <c r="B1" s="3"/>
      <c r="C1" s="3"/>
      <c r="D1" s="3"/>
      <c r="E1" s="3"/>
      <c r="F1" s="3"/>
      <c r="G1" s="3"/>
      <c r="H1" s="3"/>
      <c r="I1" s="3"/>
      <c r="J1" s="4"/>
      <c r="K1" s="5" t="s">
        <v>29</v>
      </c>
      <c r="L1" s="6"/>
    </row>
    <row r="2" spans="1:12" ht="18.75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4"/>
      <c r="K2" s="4"/>
      <c r="L2" s="4"/>
    </row>
    <row r="3" spans="1:12" ht="18.75">
      <c r="A3" s="110" t="s">
        <v>30</v>
      </c>
      <c r="B3" s="110"/>
      <c r="C3" s="110"/>
      <c r="D3" s="110"/>
      <c r="E3" s="110"/>
      <c r="F3" s="110"/>
      <c r="G3" s="110"/>
      <c r="H3" s="110"/>
      <c r="I3" s="110"/>
      <c r="J3" s="4"/>
      <c r="K3" s="4"/>
      <c r="L3" s="4"/>
    </row>
    <row r="4" spans="1:12" ht="18.75">
      <c r="A4" s="111" t="s">
        <v>31</v>
      </c>
      <c r="B4" s="111"/>
      <c r="C4" s="111"/>
      <c r="D4" s="111"/>
      <c r="E4" s="111"/>
      <c r="F4" s="111"/>
      <c r="G4" s="111"/>
      <c r="H4" s="111"/>
      <c r="I4" s="111"/>
      <c r="J4" s="4"/>
      <c r="K4" s="4"/>
      <c r="L4" s="4"/>
    </row>
    <row r="5" spans="1:12" ht="18.75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8"/>
    </row>
    <row r="6" spans="1:12">
      <c r="A6" s="112" t="s">
        <v>12</v>
      </c>
      <c r="B6" s="112" t="s">
        <v>15</v>
      </c>
      <c r="C6" s="112"/>
      <c r="D6" s="112" t="s">
        <v>16</v>
      </c>
      <c r="E6" s="112"/>
      <c r="F6" s="112"/>
      <c r="G6" s="112"/>
      <c r="H6" s="112"/>
      <c r="I6" s="112" t="s">
        <v>17</v>
      </c>
      <c r="J6" s="106" t="s">
        <v>18</v>
      </c>
      <c r="K6" s="106"/>
      <c r="L6" s="106"/>
    </row>
    <row r="7" spans="1:12">
      <c r="A7" s="112"/>
      <c r="B7" s="112"/>
      <c r="C7" s="112"/>
      <c r="D7" s="112" t="s">
        <v>32</v>
      </c>
      <c r="E7" s="112" t="s">
        <v>20</v>
      </c>
      <c r="F7" s="112"/>
      <c r="G7" s="112"/>
      <c r="H7" s="112"/>
      <c r="I7" s="112"/>
      <c r="J7" s="106"/>
      <c r="K7" s="106"/>
      <c r="L7" s="106"/>
    </row>
    <row r="8" spans="1:12">
      <c r="A8" s="112"/>
      <c r="B8" s="112"/>
      <c r="C8" s="112"/>
      <c r="D8" s="112"/>
      <c r="E8" s="112" t="s">
        <v>21</v>
      </c>
      <c r="F8" s="112"/>
      <c r="G8" s="112"/>
      <c r="H8" s="112" t="s">
        <v>33</v>
      </c>
      <c r="I8" s="112"/>
      <c r="J8" s="106"/>
      <c r="K8" s="106"/>
      <c r="L8" s="106"/>
    </row>
    <row r="9" spans="1:12" ht="51">
      <c r="A9" s="112"/>
      <c r="B9" s="1" t="s">
        <v>22</v>
      </c>
      <c r="C9" s="1" t="s">
        <v>23</v>
      </c>
      <c r="D9" s="112"/>
      <c r="E9" s="10" t="s">
        <v>34</v>
      </c>
      <c r="F9" s="10" t="s">
        <v>35</v>
      </c>
      <c r="G9" s="10" t="s">
        <v>36</v>
      </c>
      <c r="H9" s="112"/>
      <c r="I9" s="112"/>
      <c r="J9" s="9" t="s">
        <v>7</v>
      </c>
      <c r="K9" s="9" t="s">
        <v>4</v>
      </c>
      <c r="L9" s="9" t="s">
        <v>24</v>
      </c>
    </row>
    <row r="10" spans="1:12">
      <c r="A10" s="1"/>
      <c r="B10" s="1"/>
      <c r="C10" s="1"/>
      <c r="D10" s="1"/>
      <c r="E10" s="11">
        <f>E11+E12</f>
        <v>1849353</v>
      </c>
      <c r="F10" s="11">
        <f>F11+F12</f>
        <v>3068301.6900000004</v>
      </c>
      <c r="G10" s="11">
        <f>G11+G12</f>
        <v>3686516.2</v>
      </c>
      <c r="H10" s="11">
        <f>H11+H12</f>
        <v>8604170.8900000006</v>
      </c>
      <c r="I10" s="12" t="s">
        <v>25</v>
      </c>
      <c r="J10" s="9"/>
      <c r="K10" s="43" t="s">
        <v>41</v>
      </c>
      <c r="L10" s="43">
        <f>L11+L12</f>
        <v>45409</v>
      </c>
    </row>
    <row r="11" spans="1:12" ht="24">
      <c r="A11" s="1"/>
      <c r="B11" s="1"/>
      <c r="C11" s="1"/>
      <c r="D11" s="1"/>
      <c r="E11" s="11">
        <v>1426598</v>
      </c>
      <c r="F11" s="11">
        <v>2186724.4900000002</v>
      </c>
      <c r="G11" s="11">
        <v>2795915</v>
      </c>
      <c r="H11" s="11">
        <f>E11+F11+G11</f>
        <v>6409237.4900000002</v>
      </c>
      <c r="I11" s="13" t="s">
        <v>8</v>
      </c>
      <c r="J11" s="9"/>
      <c r="K11" s="9" t="s">
        <v>41</v>
      </c>
      <c r="L11" s="9">
        <v>41780</v>
      </c>
    </row>
    <row r="12" spans="1:12" ht="45.75" customHeight="1">
      <c r="A12" s="1"/>
      <c r="B12" s="1"/>
      <c r="C12" s="1"/>
      <c r="D12" s="1"/>
      <c r="E12" s="11">
        <v>422755</v>
      </c>
      <c r="F12" s="11">
        <v>881577.2</v>
      </c>
      <c r="G12" s="11">
        <v>890601.2</v>
      </c>
      <c r="H12" s="11">
        <f>E12+F12+G12</f>
        <v>2194933.4</v>
      </c>
      <c r="I12" s="12" t="s">
        <v>37</v>
      </c>
      <c r="J12" s="9"/>
      <c r="K12" s="9" t="s">
        <v>41</v>
      </c>
      <c r="L12" s="9">
        <v>3629</v>
      </c>
    </row>
    <row r="13" spans="1:12" ht="38.25">
      <c r="A13" s="14" t="s">
        <v>38</v>
      </c>
      <c r="B13" s="1"/>
      <c r="C13" s="1"/>
      <c r="D13" s="1"/>
      <c r="E13" s="10"/>
      <c r="F13" s="10"/>
      <c r="G13" s="10"/>
      <c r="H13" s="1"/>
      <c r="I13" s="13"/>
      <c r="J13" s="9"/>
      <c r="K13" s="9"/>
      <c r="L13" s="9"/>
    </row>
    <row r="14" spans="1:12" s="46" customFormat="1" ht="157.5" customHeight="1">
      <c r="A14" s="50" t="s">
        <v>47</v>
      </c>
      <c r="B14" s="50">
        <v>2012</v>
      </c>
      <c r="C14" s="50">
        <v>2014</v>
      </c>
      <c r="D14" s="50" t="s">
        <v>46</v>
      </c>
      <c r="E14" s="47">
        <v>0.08</v>
      </c>
      <c r="F14" s="21">
        <v>36597.29</v>
      </c>
      <c r="G14" s="47">
        <v>102779</v>
      </c>
      <c r="H14" s="29">
        <f>E14+F14+G14</f>
        <v>139376.37</v>
      </c>
      <c r="I14" s="28" t="s">
        <v>37</v>
      </c>
      <c r="J14" s="18"/>
      <c r="K14" s="18"/>
      <c r="L14" s="18"/>
    </row>
    <row r="15" spans="1:12" s="46" customFormat="1" ht="60" customHeight="1">
      <c r="A15" s="50" t="s">
        <v>48</v>
      </c>
      <c r="B15" s="50">
        <v>2011</v>
      </c>
      <c r="C15" s="50">
        <v>2013</v>
      </c>
      <c r="D15" s="16" t="s">
        <v>49</v>
      </c>
      <c r="E15" s="21">
        <v>32296</v>
      </c>
      <c r="F15" s="21">
        <v>21461</v>
      </c>
      <c r="G15" s="31"/>
      <c r="H15" s="29">
        <f>SUM(E15:G15)</f>
        <v>53757</v>
      </c>
      <c r="I15" s="28" t="s">
        <v>37</v>
      </c>
      <c r="J15" s="18"/>
      <c r="K15" s="18"/>
      <c r="L15" s="18"/>
    </row>
    <row r="16" spans="1:12" s="46" customFormat="1" ht="171.75" customHeight="1">
      <c r="A16" s="50" t="s">
        <v>39</v>
      </c>
      <c r="B16" s="50">
        <v>2012</v>
      </c>
      <c r="C16" s="50">
        <v>2013</v>
      </c>
      <c r="D16" s="16" t="s">
        <v>40</v>
      </c>
      <c r="E16" s="21">
        <v>199438</v>
      </c>
      <c r="F16" s="21">
        <v>219000</v>
      </c>
      <c r="G16" s="31"/>
      <c r="H16" s="29">
        <f>SUM(E16:G16)</f>
        <v>418438</v>
      </c>
      <c r="I16" s="28" t="s">
        <v>37</v>
      </c>
      <c r="J16" s="18"/>
      <c r="K16" s="18"/>
      <c r="L16" s="18"/>
    </row>
    <row r="17" spans="1:12" s="46" customFormat="1" ht="165.75">
      <c r="A17" s="50" t="s">
        <v>39</v>
      </c>
      <c r="B17" s="50">
        <v>2012</v>
      </c>
      <c r="C17" s="50">
        <v>2014</v>
      </c>
      <c r="D17" s="15" t="s">
        <v>42</v>
      </c>
      <c r="E17" s="39">
        <v>2000</v>
      </c>
      <c r="F17" s="39">
        <v>24881</v>
      </c>
      <c r="G17" s="47">
        <v>47100</v>
      </c>
      <c r="H17" s="29">
        <f>SUM(E17:G17)</f>
        <v>73981</v>
      </c>
      <c r="I17" s="28" t="s">
        <v>37</v>
      </c>
      <c r="J17" s="18"/>
      <c r="K17" s="18" t="s">
        <v>41</v>
      </c>
      <c r="L17" s="18">
        <v>100</v>
      </c>
    </row>
    <row r="18" spans="1:12" s="46" customFormat="1" ht="127.5">
      <c r="A18" s="50" t="s">
        <v>43</v>
      </c>
      <c r="B18" s="50">
        <v>2012</v>
      </c>
      <c r="C18" s="50">
        <v>2014</v>
      </c>
      <c r="D18" s="16" t="s">
        <v>50</v>
      </c>
      <c r="E18" s="39">
        <v>2000</v>
      </c>
      <c r="F18" s="39">
        <v>10720</v>
      </c>
      <c r="G18" s="47">
        <v>87924</v>
      </c>
      <c r="H18" s="29">
        <f>E18+F18+G18</f>
        <v>100644</v>
      </c>
      <c r="I18" s="28" t="s">
        <v>37</v>
      </c>
      <c r="J18" s="18"/>
      <c r="K18" s="18" t="s">
        <v>41</v>
      </c>
      <c r="L18" s="18">
        <v>500</v>
      </c>
    </row>
    <row r="19" spans="1:12" s="46" customFormat="1" ht="165.75">
      <c r="A19" s="50" t="s">
        <v>39</v>
      </c>
      <c r="B19" s="50">
        <v>2012</v>
      </c>
      <c r="C19" s="50">
        <v>2012</v>
      </c>
      <c r="D19" s="16" t="s">
        <v>51</v>
      </c>
      <c r="E19" s="31"/>
      <c r="F19" s="40">
        <v>18653</v>
      </c>
      <c r="G19" s="47">
        <v>187857</v>
      </c>
      <c r="H19" s="31">
        <f>G19+F19</f>
        <v>206510</v>
      </c>
      <c r="I19" s="28" t="s">
        <v>37</v>
      </c>
      <c r="J19" s="19"/>
      <c r="K19" s="18" t="s">
        <v>41</v>
      </c>
      <c r="L19" s="18">
        <v>500</v>
      </c>
    </row>
    <row r="20" spans="1:12" s="46" customFormat="1" ht="102">
      <c r="A20" s="50" t="s">
        <v>52</v>
      </c>
      <c r="B20" s="50">
        <v>2013</v>
      </c>
      <c r="C20" s="50">
        <v>2014</v>
      </c>
      <c r="D20" s="16" t="s">
        <v>53</v>
      </c>
      <c r="E20" s="31"/>
      <c r="F20" s="40">
        <v>125000</v>
      </c>
      <c r="G20" s="47">
        <v>32373</v>
      </c>
      <c r="H20" s="29">
        <f>E20+F20+G20</f>
        <v>157373</v>
      </c>
      <c r="I20" s="28" t="s">
        <v>37</v>
      </c>
      <c r="J20" s="19"/>
      <c r="K20" s="18"/>
      <c r="L20" s="18"/>
    </row>
    <row r="21" spans="1:12" s="46" customFormat="1" ht="127.5">
      <c r="A21" s="50" t="s">
        <v>55</v>
      </c>
      <c r="B21" s="50">
        <v>2013</v>
      </c>
      <c r="C21" s="50">
        <v>2015</v>
      </c>
      <c r="D21" s="16" t="s">
        <v>54</v>
      </c>
      <c r="E21" s="41"/>
      <c r="F21" s="41">
        <v>515</v>
      </c>
      <c r="G21" s="47">
        <v>30000</v>
      </c>
      <c r="H21" s="29">
        <f>E21+F21+G21</f>
        <v>30515</v>
      </c>
      <c r="I21" s="28" t="s">
        <v>37</v>
      </c>
      <c r="J21" s="20"/>
      <c r="K21" s="1"/>
      <c r="L21" s="1"/>
    </row>
    <row r="22" spans="1:12" s="46" customFormat="1" ht="153">
      <c r="A22" s="50" t="s">
        <v>57</v>
      </c>
      <c r="B22" s="50">
        <v>2013</v>
      </c>
      <c r="C22" s="50">
        <v>2014</v>
      </c>
      <c r="D22" s="16" t="s">
        <v>56</v>
      </c>
      <c r="E22" s="31"/>
      <c r="F22" s="40">
        <v>1000</v>
      </c>
      <c r="G22" s="47">
        <v>41715.68</v>
      </c>
      <c r="H22" s="31">
        <f>E22+F22+G22</f>
        <v>42715.68</v>
      </c>
      <c r="I22" s="28" t="s">
        <v>37</v>
      </c>
      <c r="J22" s="19"/>
      <c r="K22" s="1"/>
      <c r="L22" s="1"/>
    </row>
    <row r="23" spans="1:12" s="46" customFormat="1" ht="75">
      <c r="A23" s="50" t="s">
        <v>59</v>
      </c>
      <c r="B23" s="50">
        <v>2013</v>
      </c>
      <c r="C23" s="50">
        <v>2014</v>
      </c>
      <c r="D23" s="16" t="s">
        <v>58</v>
      </c>
      <c r="E23" s="31"/>
      <c r="F23" s="21">
        <v>22389</v>
      </c>
      <c r="G23" s="47">
        <v>51290.19</v>
      </c>
      <c r="H23" s="31">
        <f>F23+G23</f>
        <v>73679.19</v>
      </c>
      <c r="I23" s="28" t="s">
        <v>37</v>
      </c>
      <c r="J23" s="19"/>
      <c r="K23" s="1" t="s">
        <v>41</v>
      </c>
      <c r="L23" s="1">
        <v>624</v>
      </c>
    </row>
    <row r="24" spans="1:12" s="46" customFormat="1" ht="114.75">
      <c r="A24" s="50" t="s">
        <v>44</v>
      </c>
      <c r="B24" s="50">
        <v>2013</v>
      </c>
      <c r="C24" s="50">
        <v>2013</v>
      </c>
      <c r="D24" s="16" t="s">
        <v>45</v>
      </c>
      <c r="E24" s="29">
        <v>0</v>
      </c>
      <c r="F24" s="39">
        <f>30000+90000</f>
        <v>120000</v>
      </c>
      <c r="G24" s="29">
        <v>0</v>
      </c>
      <c r="H24" s="31">
        <f>SUM(E24:G24)</f>
        <v>120000</v>
      </c>
      <c r="I24" s="28" t="s">
        <v>8</v>
      </c>
      <c r="J24" s="19"/>
      <c r="K24" s="19"/>
      <c r="L24" s="19"/>
    </row>
    <row r="25" spans="1:12" s="46" customFormat="1" ht="63.75">
      <c r="A25" s="50" t="s">
        <v>0</v>
      </c>
      <c r="B25" s="50">
        <v>2013</v>
      </c>
      <c r="C25" s="50">
        <v>2014</v>
      </c>
      <c r="D25" s="15" t="s">
        <v>60</v>
      </c>
      <c r="E25" s="21">
        <v>7000</v>
      </c>
      <c r="F25" s="21">
        <v>69000</v>
      </c>
      <c r="G25" s="29">
        <v>50923</v>
      </c>
      <c r="H25" s="31">
        <f t="shared" ref="H25:H30" si="0">E25+F25+G25</f>
        <v>126923</v>
      </c>
      <c r="I25" s="28" t="s">
        <v>8</v>
      </c>
      <c r="J25" s="19"/>
      <c r="K25" s="19"/>
      <c r="L25" s="19"/>
    </row>
    <row r="26" spans="1:12" s="46" customFormat="1" ht="38.25">
      <c r="A26" s="50" t="s">
        <v>0</v>
      </c>
      <c r="B26" s="50">
        <v>2013</v>
      </c>
      <c r="C26" s="50">
        <v>2014</v>
      </c>
      <c r="D26" s="15" t="s">
        <v>61</v>
      </c>
      <c r="E26" s="29">
        <v>0</v>
      </c>
      <c r="F26" s="29">
        <v>0</v>
      </c>
      <c r="G26" s="29">
        <v>28275</v>
      </c>
      <c r="H26" s="31">
        <f t="shared" si="0"/>
        <v>28275</v>
      </c>
      <c r="I26" s="28" t="s">
        <v>8</v>
      </c>
      <c r="J26" s="19"/>
      <c r="K26" s="19"/>
      <c r="L26" s="19"/>
    </row>
    <row r="27" spans="1:12" s="46" customFormat="1" ht="63.75">
      <c r="A27" s="50" t="s">
        <v>0</v>
      </c>
      <c r="B27" s="50">
        <v>2013</v>
      </c>
      <c r="C27" s="50">
        <v>2014</v>
      </c>
      <c r="D27" s="22" t="s">
        <v>62</v>
      </c>
      <c r="E27" s="29">
        <v>0</v>
      </c>
      <c r="F27" s="39">
        <f>14604+23312.9</f>
        <v>37916.9</v>
      </c>
      <c r="G27" s="29">
        <v>68375</v>
      </c>
      <c r="H27" s="31">
        <f t="shared" si="0"/>
        <v>106291.9</v>
      </c>
      <c r="I27" s="28" t="s">
        <v>8</v>
      </c>
      <c r="J27" s="19"/>
      <c r="K27" s="19"/>
      <c r="L27" s="19"/>
    </row>
    <row r="28" spans="1:12" s="46" customFormat="1" ht="38.25">
      <c r="A28" s="50" t="s">
        <v>0</v>
      </c>
      <c r="B28" s="50">
        <v>2013</v>
      </c>
      <c r="C28" s="50">
        <v>2014</v>
      </c>
      <c r="D28" s="22" t="s">
        <v>63</v>
      </c>
      <c r="E28" s="31"/>
      <c r="F28" s="39">
        <v>400</v>
      </c>
      <c r="G28" s="29">
        <v>143940</v>
      </c>
      <c r="H28" s="31">
        <f t="shared" si="0"/>
        <v>144340</v>
      </c>
      <c r="I28" s="28" t="s">
        <v>8</v>
      </c>
      <c r="J28" s="19"/>
      <c r="K28" s="19"/>
      <c r="L28" s="19"/>
    </row>
    <row r="29" spans="1:12" s="46" customFormat="1" ht="38.25">
      <c r="A29" s="50" t="s">
        <v>0</v>
      </c>
      <c r="B29" s="50">
        <v>2013</v>
      </c>
      <c r="C29" s="50">
        <v>2015</v>
      </c>
      <c r="D29" s="22" t="s">
        <v>64</v>
      </c>
      <c r="E29" s="29">
        <v>0</v>
      </c>
      <c r="F29" s="21">
        <v>40788</v>
      </c>
      <c r="G29" s="29">
        <v>31451</v>
      </c>
      <c r="H29" s="31">
        <f t="shared" si="0"/>
        <v>72239</v>
      </c>
      <c r="I29" s="28" t="s">
        <v>8</v>
      </c>
      <c r="J29" s="19"/>
      <c r="K29" s="19"/>
      <c r="L29" s="19"/>
    </row>
    <row r="30" spans="1:12" s="46" customFormat="1" ht="51">
      <c r="A30" s="50" t="s">
        <v>66</v>
      </c>
      <c r="B30" s="50">
        <v>2012</v>
      </c>
      <c r="C30" s="50">
        <v>2014</v>
      </c>
      <c r="D30" s="22" t="s">
        <v>65</v>
      </c>
      <c r="E30" s="29">
        <v>5000</v>
      </c>
      <c r="F30" s="21">
        <v>162957</v>
      </c>
      <c r="G30" s="29">
        <v>2000</v>
      </c>
      <c r="H30" s="31">
        <f t="shared" si="0"/>
        <v>169957</v>
      </c>
      <c r="I30" s="28" t="s">
        <v>8</v>
      </c>
      <c r="J30" s="19"/>
      <c r="K30" s="19"/>
      <c r="L30" s="19"/>
    </row>
    <row r="31" spans="1:12" s="46" customFormat="1" ht="102">
      <c r="A31" s="50" t="s">
        <v>0</v>
      </c>
      <c r="B31" s="50">
        <v>2012</v>
      </c>
      <c r="C31" s="50">
        <v>2014</v>
      </c>
      <c r="D31" s="22" t="s">
        <v>67</v>
      </c>
      <c r="E31" s="31"/>
      <c r="F31" s="29">
        <v>50000</v>
      </c>
      <c r="G31" s="42">
        <v>2230</v>
      </c>
      <c r="H31" s="31">
        <f>F31+G31</f>
        <v>52230</v>
      </c>
      <c r="I31" s="28" t="s">
        <v>8</v>
      </c>
      <c r="J31" s="19"/>
      <c r="K31" s="19"/>
      <c r="L31" s="19"/>
    </row>
    <row r="32" spans="1:12" s="46" customFormat="1" ht="38.25">
      <c r="A32" s="50" t="s">
        <v>0</v>
      </c>
      <c r="B32" s="50">
        <v>2012</v>
      </c>
      <c r="C32" s="50">
        <v>2013</v>
      </c>
      <c r="D32" s="22" t="s">
        <v>2</v>
      </c>
      <c r="E32" s="31"/>
      <c r="F32" s="21">
        <v>44063.85</v>
      </c>
      <c r="G32" s="31"/>
      <c r="H32" s="31">
        <f>F32+G32+E32</f>
        <v>44063.85</v>
      </c>
      <c r="I32" s="28" t="s">
        <v>8</v>
      </c>
      <c r="J32" s="19"/>
      <c r="K32" s="19"/>
      <c r="L32" s="19"/>
    </row>
    <row r="33" spans="1:12" s="46" customFormat="1" ht="89.25">
      <c r="A33" s="50" t="s">
        <v>69</v>
      </c>
      <c r="B33" s="50">
        <v>2014</v>
      </c>
      <c r="C33" s="50">
        <v>2014</v>
      </c>
      <c r="D33" s="22" t="s">
        <v>68</v>
      </c>
      <c r="E33" s="31"/>
      <c r="F33" s="31"/>
      <c r="G33" s="42">
        <v>169275.8</v>
      </c>
      <c r="H33" s="31">
        <f>F33+G33+E33</f>
        <v>169275.8</v>
      </c>
      <c r="I33" s="28" t="s">
        <v>8</v>
      </c>
      <c r="J33" s="19"/>
      <c r="K33" s="19"/>
      <c r="L33" s="19"/>
    </row>
    <row r="34" spans="1:12" s="46" customFormat="1" ht="38.25">
      <c r="A34" s="50" t="s">
        <v>1</v>
      </c>
      <c r="B34" s="50">
        <v>2014</v>
      </c>
      <c r="C34" s="50">
        <v>2014</v>
      </c>
      <c r="D34" s="22" t="s">
        <v>70</v>
      </c>
      <c r="E34" s="31"/>
      <c r="F34" s="31"/>
      <c r="G34" s="42">
        <v>74674</v>
      </c>
      <c r="H34" s="31">
        <f>F34+G34+E34</f>
        <v>74674</v>
      </c>
      <c r="I34" s="28" t="s">
        <v>8</v>
      </c>
      <c r="J34" s="19"/>
      <c r="K34" s="19" t="s">
        <v>41</v>
      </c>
      <c r="L34" s="19">
        <v>7804</v>
      </c>
    </row>
    <row r="35" spans="1:12" s="46" customFormat="1" ht="51">
      <c r="A35" s="50" t="s">
        <v>71</v>
      </c>
      <c r="B35" s="50">
        <v>2014</v>
      </c>
      <c r="C35" s="50">
        <v>2014</v>
      </c>
      <c r="D35" s="22" t="s">
        <v>72</v>
      </c>
      <c r="E35" s="31"/>
      <c r="F35" s="31"/>
      <c r="G35" s="42">
        <v>69208</v>
      </c>
      <c r="H35" s="31">
        <f>F35+G35+E35</f>
        <v>69208</v>
      </c>
      <c r="I35" s="28" t="s">
        <v>8</v>
      </c>
      <c r="J35" s="29"/>
      <c r="K35" s="19"/>
      <c r="L35" s="19"/>
    </row>
    <row r="36" spans="1:12" s="46" customFormat="1" ht="51">
      <c r="A36" s="50" t="s">
        <v>71</v>
      </c>
      <c r="B36" s="50">
        <v>2014</v>
      </c>
      <c r="C36" s="50">
        <v>2014</v>
      </c>
      <c r="D36" s="22" t="s">
        <v>73</v>
      </c>
      <c r="E36" s="29">
        <v>0</v>
      </c>
      <c r="F36" s="31"/>
      <c r="G36" s="42">
        <v>73300</v>
      </c>
      <c r="H36" s="31">
        <f>F36+G36+E36</f>
        <v>73300</v>
      </c>
      <c r="I36" s="28" t="s">
        <v>8</v>
      </c>
      <c r="J36" s="19"/>
      <c r="K36" s="19"/>
      <c r="L36" s="19"/>
    </row>
    <row r="37" spans="1:12" ht="45.75" customHeight="1">
      <c r="A37" s="23"/>
      <c r="B37" s="107" t="s">
        <v>6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>
      <c r="A38" s="23"/>
      <c r="B38" s="23"/>
      <c r="C38" s="23"/>
      <c r="D38" s="23"/>
      <c r="E38" s="23"/>
      <c r="F38" s="23"/>
      <c r="G38" s="23"/>
      <c r="H38" s="23"/>
      <c r="I38" s="8"/>
      <c r="J38" s="8"/>
      <c r="K38" s="8"/>
      <c r="L38" s="8"/>
    </row>
    <row r="39" spans="1: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.75">
      <c r="A40" s="34" t="s">
        <v>76</v>
      </c>
      <c r="B40" s="34"/>
      <c r="C40" s="34"/>
      <c r="D40" s="34"/>
      <c r="E40" s="24"/>
      <c r="F40" s="24"/>
      <c r="G40" s="24"/>
      <c r="H40" s="34" t="s">
        <v>13</v>
      </c>
      <c r="I40" s="24"/>
      <c r="J40" s="24"/>
      <c r="K40" s="24"/>
      <c r="L40" s="24"/>
    </row>
    <row r="41" spans="1: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sheetProtection selectLockedCells="1" selectUnlockedCells="1"/>
  <mergeCells count="13">
    <mergeCell ref="J6:L8"/>
    <mergeCell ref="B37:L37"/>
    <mergeCell ref="A2:I2"/>
    <mergeCell ref="A3:I3"/>
    <mergeCell ref="A4:I4"/>
    <mergeCell ref="D7:D9"/>
    <mergeCell ref="E7:H7"/>
    <mergeCell ref="E8:G8"/>
    <mergeCell ref="H8:H9"/>
    <mergeCell ref="I6:I9"/>
    <mergeCell ref="A6:A9"/>
    <mergeCell ref="B6:C8"/>
    <mergeCell ref="D6:H6"/>
  </mergeCells>
  <phoneticPr fontId="26" type="noConversion"/>
  <pageMargins left="0.39370078740157483" right="0.39370078740157483" top="0.59055118110236227" bottom="0.59055118110236227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tabSelected="1" topLeftCell="B1" zoomScale="90" zoomScaleNormal="90" workbookViewId="0">
      <selection activeCell="V8" sqref="V8"/>
    </sheetView>
  </sheetViews>
  <sheetFormatPr defaultColWidth="9.140625" defaultRowHeight="12.75"/>
  <cols>
    <col min="1" max="1" width="21.28515625" style="46" hidden="1" customWidth="1"/>
    <col min="2" max="2" width="7" style="46" customWidth="1"/>
    <col min="3" max="3" width="6.85546875" style="46" customWidth="1"/>
    <col min="4" max="4" width="46.42578125" style="46" customWidth="1"/>
    <col min="5" max="5" width="15.85546875" style="46" customWidth="1"/>
    <col min="6" max="7" width="15.85546875" style="46" hidden="1" customWidth="1"/>
    <col min="8" max="9" width="12" style="46" customWidth="1"/>
    <col min="10" max="10" width="11.5703125" style="46" customWidth="1"/>
    <col min="11" max="11" width="12" style="46" customWidth="1"/>
    <col min="12" max="12" width="12.28515625" style="46" customWidth="1"/>
    <col min="13" max="13" width="15.28515625" style="46" customWidth="1"/>
    <col min="14" max="15" width="9.140625" style="46"/>
    <col min="16" max="16" width="9.85546875" style="46" customWidth="1"/>
    <col min="17" max="16384" width="9.140625" style="46"/>
  </cols>
  <sheetData>
    <row r="1" spans="1:17" ht="23.25" customHeight="1">
      <c r="A1" s="25"/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52"/>
      <c r="O1" s="52"/>
      <c r="P1" s="52" t="s">
        <v>77</v>
      </c>
      <c r="Q1" s="51"/>
    </row>
    <row r="2" spans="1:17" ht="22.5">
      <c r="A2" s="52"/>
      <c r="B2" s="132" t="s">
        <v>158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7.5" customHeight="1">
      <c r="A3" s="53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24.75" customHeight="1">
      <c r="A4" s="5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ht="34.5" customHeight="1">
      <c r="A5" s="54"/>
      <c r="B5" s="134" t="s">
        <v>81</v>
      </c>
      <c r="C5" s="134"/>
      <c r="D5" s="134"/>
      <c r="E5" s="134"/>
      <c r="F5" s="134"/>
      <c r="G5" s="134"/>
      <c r="H5" s="134"/>
      <c r="I5" s="123" t="s">
        <v>84</v>
      </c>
      <c r="J5" s="123"/>
      <c r="K5" s="123"/>
      <c r="L5" s="123"/>
      <c r="M5" s="123"/>
      <c r="N5" s="123"/>
      <c r="O5" s="123"/>
      <c r="P5" s="123"/>
      <c r="Q5" s="123"/>
    </row>
    <row r="6" spans="1:17" ht="20.25" customHeight="1">
      <c r="A6" s="54"/>
      <c r="B6" s="134" t="s">
        <v>80</v>
      </c>
      <c r="C6" s="134"/>
      <c r="D6" s="134"/>
      <c r="E6" s="134"/>
      <c r="F6" s="134"/>
      <c r="G6" s="134"/>
      <c r="H6" s="134"/>
      <c r="I6" s="137" t="s">
        <v>86</v>
      </c>
      <c r="J6" s="123"/>
      <c r="K6" s="123"/>
      <c r="L6" s="123"/>
      <c r="M6" s="123"/>
      <c r="N6" s="123"/>
      <c r="O6" s="123"/>
      <c r="P6" s="123"/>
      <c r="Q6" s="123"/>
    </row>
    <row r="7" spans="1:17" ht="20.25" customHeight="1">
      <c r="A7" s="54"/>
      <c r="B7" s="134" t="s">
        <v>12</v>
      </c>
      <c r="C7" s="134"/>
      <c r="D7" s="134"/>
      <c r="E7" s="134"/>
      <c r="F7" s="134"/>
      <c r="G7" s="134"/>
      <c r="H7" s="134"/>
      <c r="I7" s="123" t="s">
        <v>85</v>
      </c>
      <c r="J7" s="123"/>
      <c r="K7" s="123"/>
      <c r="L7" s="123"/>
      <c r="M7" s="123"/>
      <c r="N7" s="123"/>
      <c r="O7" s="123"/>
      <c r="P7" s="123"/>
      <c r="Q7" s="123"/>
    </row>
    <row r="8" spans="1:17" ht="20.25" customHeight="1">
      <c r="A8" s="54"/>
      <c r="B8" s="134" t="s">
        <v>79</v>
      </c>
      <c r="C8" s="134"/>
      <c r="D8" s="134"/>
      <c r="E8" s="134"/>
      <c r="F8" s="134"/>
      <c r="G8" s="134"/>
      <c r="H8" s="134"/>
      <c r="I8" s="122"/>
      <c r="J8" s="122"/>
      <c r="K8" s="122"/>
      <c r="L8" s="122"/>
      <c r="M8" s="122"/>
      <c r="N8" s="122"/>
      <c r="O8" s="122"/>
      <c r="P8" s="122"/>
      <c r="Q8" s="122"/>
    </row>
    <row r="9" spans="1:17" ht="39" customHeight="1">
      <c r="A9" s="128" t="s">
        <v>12</v>
      </c>
      <c r="B9" s="106" t="s">
        <v>15</v>
      </c>
      <c r="C9" s="106"/>
      <c r="D9" s="106" t="s">
        <v>16</v>
      </c>
      <c r="E9" s="106"/>
      <c r="F9" s="73"/>
      <c r="G9" s="73"/>
      <c r="H9" s="106" t="s">
        <v>78</v>
      </c>
      <c r="I9" s="106"/>
      <c r="J9" s="106"/>
      <c r="K9" s="106"/>
      <c r="L9" s="106"/>
      <c r="M9" s="113" t="s">
        <v>17</v>
      </c>
      <c r="N9" s="106" t="s">
        <v>26</v>
      </c>
      <c r="O9" s="106"/>
      <c r="P9" s="106"/>
      <c r="Q9" s="106"/>
    </row>
    <row r="10" spans="1:17" ht="19.5" customHeight="1">
      <c r="A10" s="128"/>
      <c r="B10" s="106"/>
      <c r="C10" s="106"/>
      <c r="D10" s="106" t="s">
        <v>19</v>
      </c>
      <c r="E10" s="76" t="s">
        <v>20</v>
      </c>
      <c r="F10" s="79"/>
      <c r="G10" s="80"/>
      <c r="H10" s="106" t="s">
        <v>87</v>
      </c>
      <c r="I10" s="106" t="s">
        <v>27</v>
      </c>
      <c r="J10" s="106"/>
      <c r="K10" s="106"/>
      <c r="L10" s="106"/>
      <c r="M10" s="121"/>
      <c r="N10" s="106"/>
      <c r="O10" s="106"/>
      <c r="P10" s="106"/>
      <c r="Q10" s="106"/>
    </row>
    <row r="11" spans="1:17" ht="18.75" customHeight="1">
      <c r="A11" s="128"/>
      <c r="B11" s="106"/>
      <c r="C11" s="106"/>
      <c r="D11" s="106"/>
      <c r="E11" s="76" t="s">
        <v>21</v>
      </c>
      <c r="F11" s="79"/>
      <c r="G11" s="80"/>
      <c r="H11" s="106"/>
      <c r="I11" s="106"/>
      <c r="J11" s="106"/>
      <c r="K11" s="106"/>
      <c r="L11" s="106"/>
      <c r="M11" s="121"/>
      <c r="N11" s="106"/>
      <c r="O11" s="106"/>
      <c r="P11" s="106"/>
      <c r="Q11" s="106"/>
    </row>
    <row r="12" spans="1:17" ht="26.25" customHeight="1">
      <c r="A12" s="128"/>
      <c r="B12" s="68" t="s">
        <v>22</v>
      </c>
      <c r="C12" s="68" t="s">
        <v>23</v>
      </c>
      <c r="D12" s="106"/>
      <c r="E12" s="75" t="s">
        <v>116</v>
      </c>
      <c r="F12" s="75" t="s">
        <v>117</v>
      </c>
      <c r="G12" s="75" t="s">
        <v>118</v>
      </c>
      <c r="H12" s="106"/>
      <c r="I12" s="68" t="s">
        <v>5</v>
      </c>
      <c r="J12" s="68" t="s">
        <v>9</v>
      </c>
      <c r="K12" s="68" t="s">
        <v>10</v>
      </c>
      <c r="L12" s="68" t="s">
        <v>11</v>
      </c>
      <c r="M12" s="121"/>
      <c r="N12" s="113" t="s">
        <v>28</v>
      </c>
      <c r="O12" s="113" t="s">
        <v>4</v>
      </c>
      <c r="P12" s="106" t="s">
        <v>24</v>
      </c>
      <c r="Q12" s="106"/>
    </row>
    <row r="13" spans="1:17" ht="63.75">
      <c r="A13" s="71"/>
      <c r="B13" s="58"/>
      <c r="C13" s="58"/>
      <c r="D13" s="58"/>
      <c r="E13" s="63"/>
      <c r="F13" s="63"/>
      <c r="G13" s="63"/>
      <c r="H13" s="69"/>
      <c r="I13" s="69"/>
      <c r="J13" s="69"/>
      <c r="K13" s="69"/>
      <c r="L13" s="69"/>
      <c r="M13" s="121"/>
      <c r="N13" s="121"/>
      <c r="O13" s="121"/>
      <c r="P13" s="69" t="s">
        <v>82</v>
      </c>
      <c r="Q13" s="69" t="s">
        <v>83</v>
      </c>
    </row>
    <row r="14" spans="1:17" ht="15">
      <c r="A14" s="62"/>
      <c r="B14" s="59">
        <v>1</v>
      </c>
      <c r="C14" s="59">
        <v>2</v>
      </c>
      <c r="D14" s="59">
        <v>3</v>
      </c>
      <c r="E14" s="60">
        <v>4</v>
      </c>
      <c r="F14" s="60"/>
      <c r="G14" s="60"/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</row>
    <row r="15" spans="1:17" ht="21" customHeight="1">
      <c r="A15" s="128"/>
      <c r="B15" s="129"/>
      <c r="C15" s="129"/>
      <c r="D15" s="138" t="s">
        <v>3</v>
      </c>
      <c r="E15" s="82">
        <f>E16+E17+E18+E19</f>
        <v>6538271.7752152551</v>
      </c>
      <c r="F15" s="82">
        <f t="shared" ref="F15:L15" si="0">F16+F17+F18+F19</f>
        <v>6838825.6610000003</v>
      </c>
      <c r="G15" s="82">
        <f t="shared" si="0"/>
        <v>7950813.7620000001</v>
      </c>
      <c r="H15" s="82">
        <f t="shared" si="0"/>
        <v>5336894.9098361032</v>
      </c>
      <c r="I15" s="82">
        <f t="shared" si="0"/>
        <v>563852.028101695</v>
      </c>
      <c r="J15" s="82">
        <f t="shared" si="0"/>
        <v>1465028.7239350851</v>
      </c>
      <c r="K15" s="82">
        <f t="shared" si="0"/>
        <v>1546266.3885847458</v>
      </c>
      <c r="L15" s="82">
        <f t="shared" si="0"/>
        <v>1761747.774474578</v>
      </c>
      <c r="M15" s="64" t="s">
        <v>25</v>
      </c>
      <c r="N15" s="99" t="s">
        <v>164</v>
      </c>
      <c r="O15" s="65" t="s">
        <v>41</v>
      </c>
      <c r="P15" s="61">
        <f>P16+P17+P18</f>
        <v>83478</v>
      </c>
      <c r="Q15" s="77">
        <f>Q16+Q17+Q18</f>
        <v>60492</v>
      </c>
    </row>
    <row r="16" spans="1:17" ht="21.75" customHeight="1">
      <c r="A16" s="128"/>
      <c r="B16" s="130"/>
      <c r="C16" s="130"/>
      <c r="D16" s="139"/>
      <c r="E16" s="83">
        <v>3053004.8410000005</v>
      </c>
      <c r="F16" s="83">
        <v>3179747.16</v>
      </c>
      <c r="G16" s="83">
        <v>3316476.29</v>
      </c>
      <c r="H16" s="105">
        <v>2001350.5358299997</v>
      </c>
      <c r="I16" s="105">
        <v>178538.40700000001</v>
      </c>
      <c r="J16" s="105">
        <v>530429.86</v>
      </c>
      <c r="K16" s="105">
        <v>488194.28200000001</v>
      </c>
      <c r="L16" s="105">
        <f>497898.399+306289.59</f>
        <v>804187.98900000006</v>
      </c>
      <c r="M16" s="56" t="s">
        <v>8</v>
      </c>
      <c r="N16" s="99" t="s">
        <v>164</v>
      </c>
      <c r="O16" s="68" t="s">
        <v>41</v>
      </c>
      <c r="P16" s="43">
        <v>66000</v>
      </c>
      <c r="Q16" s="43">
        <v>23396</v>
      </c>
    </row>
    <row r="17" spans="1:18" ht="31.5" customHeight="1">
      <c r="A17" s="128"/>
      <c r="B17" s="130"/>
      <c r="C17" s="130"/>
      <c r="D17" s="139"/>
      <c r="E17" s="83">
        <v>1808437.8732152546</v>
      </c>
      <c r="F17" s="83">
        <v>2229640.79</v>
      </c>
      <c r="G17" s="83">
        <v>2012348.74</v>
      </c>
      <c r="H17" s="105">
        <v>1930871.8599100006</v>
      </c>
      <c r="I17" s="84">
        <v>134306.45199999999</v>
      </c>
      <c r="J17" s="84">
        <v>679413.8</v>
      </c>
      <c r="K17" s="84">
        <v>596689.40300000005</v>
      </c>
      <c r="L17" s="105">
        <f>515801.188+4661.02</f>
        <v>520462.20800000004</v>
      </c>
      <c r="M17" s="56" t="s">
        <v>37</v>
      </c>
      <c r="N17" s="99" t="s">
        <v>164</v>
      </c>
      <c r="O17" s="68" t="s">
        <v>41</v>
      </c>
      <c r="P17" s="43">
        <v>10480</v>
      </c>
      <c r="Q17" s="43">
        <v>18936</v>
      </c>
    </row>
    <row r="18" spans="1:18" ht="39" customHeight="1">
      <c r="A18" s="58"/>
      <c r="B18" s="130"/>
      <c r="C18" s="130"/>
      <c r="D18" s="139"/>
      <c r="E18" s="83">
        <f>1650651.096-107627.12</f>
        <v>1543023.9759999998</v>
      </c>
      <c r="F18" s="83">
        <f>1108954.23-63804.655</f>
        <v>1045149.575</v>
      </c>
      <c r="G18" s="83">
        <f>2525999.06-303578.308</f>
        <v>2222420.7519999999</v>
      </c>
      <c r="H18" s="105">
        <f>1464508.46812712-59991.779661017</f>
        <v>1404516.688466103</v>
      </c>
      <c r="I18" s="84">
        <f>296188.45954/1.18</f>
        <v>251007.16910169495</v>
      </c>
      <c r="J18" s="84">
        <f>597122.96074/1.18-I18</f>
        <v>255029.23830508476</v>
      </c>
      <c r="K18" s="84">
        <f>1147528.41897/1.18-I18-J18-5062.6</f>
        <v>461382.70358474576</v>
      </c>
      <c r="L18" s="105">
        <f>H18-I18-J18-K18</f>
        <v>437097.5774745777</v>
      </c>
      <c r="M18" s="56" t="s">
        <v>90</v>
      </c>
      <c r="N18" s="99" t="s">
        <v>164</v>
      </c>
      <c r="O18" s="73" t="s">
        <v>41</v>
      </c>
      <c r="P18" s="43">
        <v>6998</v>
      </c>
      <c r="Q18" s="43">
        <v>18160</v>
      </c>
    </row>
    <row r="19" spans="1:18" ht="38.25">
      <c r="A19" s="58"/>
      <c r="B19" s="131"/>
      <c r="C19" s="131"/>
      <c r="D19" s="140"/>
      <c r="E19" s="83">
        <v>133805.08499999999</v>
      </c>
      <c r="F19" s="83">
        <v>384288.136</v>
      </c>
      <c r="G19" s="83">
        <v>399567.98</v>
      </c>
      <c r="H19" s="105">
        <v>155.82562999999999</v>
      </c>
      <c r="I19" s="84">
        <v>0</v>
      </c>
      <c r="J19" s="84">
        <v>155.82562999999999</v>
      </c>
      <c r="K19" s="84">
        <v>0</v>
      </c>
      <c r="L19" s="105">
        <v>0</v>
      </c>
      <c r="M19" s="56" t="s">
        <v>91</v>
      </c>
      <c r="N19" s="27"/>
      <c r="O19" s="73"/>
      <c r="P19" s="43"/>
      <c r="Q19" s="43"/>
    </row>
    <row r="20" spans="1:18" ht="28.5" customHeight="1">
      <c r="A20" s="113" t="s">
        <v>47</v>
      </c>
      <c r="B20" s="113">
        <v>2014</v>
      </c>
      <c r="C20" s="113">
        <v>2015</v>
      </c>
      <c r="D20" s="126" t="s">
        <v>88</v>
      </c>
      <c r="E20" s="85">
        <f t="shared" ref="E20:L20" si="1">E21</f>
        <v>340905.80099999998</v>
      </c>
      <c r="F20" s="85">
        <f t="shared" si="1"/>
        <v>0</v>
      </c>
      <c r="G20" s="85">
        <f t="shared" si="1"/>
        <v>0</v>
      </c>
      <c r="H20" s="85">
        <f t="shared" si="1"/>
        <v>340934.174</v>
      </c>
      <c r="I20" s="85">
        <f t="shared" si="1"/>
        <v>90674.823000000004</v>
      </c>
      <c r="J20" s="85">
        <f t="shared" si="1"/>
        <v>213324.49400000001</v>
      </c>
      <c r="K20" s="85">
        <f t="shared" si="1"/>
        <v>36934.857000000004</v>
      </c>
      <c r="L20" s="85">
        <f t="shared" si="1"/>
        <v>0</v>
      </c>
      <c r="M20" s="57" t="s">
        <v>25</v>
      </c>
      <c r="N20" s="27"/>
      <c r="O20" s="27"/>
      <c r="P20" s="27"/>
      <c r="Q20" s="100">
        <f>Q21</f>
        <v>2800</v>
      </c>
    </row>
    <row r="21" spans="1:18" ht="57.75" customHeight="1">
      <c r="A21" s="114"/>
      <c r="B21" s="114"/>
      <c r="C21" s="114"/>
      <c r="D21" s="127"/>
      <c r="E21" s="86">
        <v>340905.80099999998</v>
      </c>
      <c r="F21" s="86">
        <v>0</v>
      </c>
      <c r="G21" s="86">
        <v>0</v>
      </c>
      <c r="H21" s="86">
        <v>340934.174</v>
      </c>
      <c r="I21" s="86">
        <v>90674.823000000004</v>
      </c>
      <c r="J21" s="86">
        <v>213324.49400000001</v>
      </c>
      <c r="K21" s="86">
        <v>36934.857000000004</v>
      </c>
      <c r="L21" s="86">
        <v>0</v>
      </c>
      <c r="M21" s="56" t="s">
        <v>37</v>
      </c>
      <c r="N21" s="99" t="s">
        <v>164</v>
      </c>
      <c r="O21" s="74" t="s">
        <v>41</v>
      </c>
      <c r="P21" s="30"/>
      <c r="Q21" s="90">
        <v>2800</v>
      </c>
      <c r="R21" s="48" t="s">
        <v>89</v>
      </c>
    </row>
    <row r="22" spans="1:18" ht="26.25" customHeight="1">
      <c r="A22" s="113" t="s">
        <v>48</v>
      </c>
      <c r="B22" s="113">
        <v>2014</v>
      </c>
      <c r="C22" s="113">
        <v>2017</v>
      </c>
      <c r="D22" s="120" t="s">
        <v>93</v>
      </c>
      <c r="E22" s="85">
        <f t="shared" ref="E22:L22" si="2">E23</f>
        <v>15967.28</v>
      </c>
      <c r="F22" s="85">
        <f t="shared" si="2"/>
        <v>84200</v>
      </c>
      <c r="G22" s="85">
        <f t="shared" si="2"/>
        <v>212087.19</v>
      </c>
      <c r="H22" s="85">
        <f t="shared" si="2"/>
        <v>15967.271849999999</v>
      </c>
      <c r="I22" s="85">
        <f t="shared" si="2"/>
        <v>0</v>
      </c>
      <c r="J22" s="85">
        <f t="shared" si="2"/>
        <v>9897.5718500000003</v>
      </c>
      <c r="K22" s="85">
        <f t="shared" si="2"/>
        <v>6069.7</v>
      </c>
      <c r="L22" s="85">
        <f t="shared" si="2"/>
        <v>0</v>
      </c>
      <c r="M22" s="57" t="s">
        <v>25</v>
      </c>
      <c r="N22" s="27"/>
      <c r="O22" s="27"/>
      <c r="P22" s="27"/>
      <c r="Q22" s="101"/>
    </row>
    <row r="23" spans="1:18" ht="68.25" customHeight="1">
      <c r="A23" s="114"/>
      <c r="B23" s="114"/>
      <c r="C23" s="114"/>
      <c r="D23" s="116"/>
      <c r="E23" s="86">
        <v>15967.28</v>
      </c>
      <c r="F23" s="86">
        <v>84200</v>
      </c>
      <c r="G23" s="86">
        <v>212087.19</v>
      </c>
      <c r="H23" s="86">
        <v>15967.271849999999</v>
      </c>
      <c r="I23" s="86">
        <v>0</v>
      </c>
      <c r="J23" s="86">
        <v>9897.5718500000003</v>
      </c>
      <c r="K23" s="86">
        <v>6069.7</v>
      </c>
      <c r="L23" s="86">
        <v>0</v>
      </c>
      <c r="M23" s="56" t="s">
        <v>37</v>
      </c>
      <c r="N23" s="27"/>
      <c r="O23" s="27"/>
      <c r="P23" s="29"/>
      <c r="Q23" s="95"/>
      <c r="R23" s="46" t="s">
        <v>92</v>
      </c>
    </row>
    <row r="24" spans="1:18" ht="25.5" customHeight="1">
      <c r="A24" s="113" t="s">
        <v>39</v>
      </c>
      <c r="B24" s="113">
        <v>2015</v>
      </c>
      <c r="C24" s="113">
        <v>2016</v>
      </c>
      <c r="D24" s="120" t="s">
        <v>95</v>
      </c>
      <c r="E24" s="85">
        <f t="shared" ref="E24:L24" si="3">E25</f>
        <v>30000</v>
      </c>
      <c r="F24" s="85">
        <f t="shared" si="3"/>
        <v>39350</v>
      </c>
      <c r="G24" s="85">
        <f t="shared" si="3"/>
        <v>0</v>
      </c>
      <c r="H24" s="85">
        <f t="shared" si="3"/>
        <v>36208.2643399999</v>
      </c>
      <c r="I24" s="85">
        <f t="shared" si="3"/>
        <v>0</v>
      </c>
      <c r="J24" s="85">
        <f t="shared" si="3"/>
        <v>0</v>
      </c>
      <c r="K24" s="85">
        <f t="shared" si="3"/>
        <v>35154.405339999998</v>
      </c>
      <c r="L24" s="85">
        <f t="shared" si="3"/>
        <v>1053.8589999999999</v>
      </c>
      <c r="M24" s="57" t="s">
        <v>25</v>
      </c>
      <c r="N24" s="30"/>
      <c r="O24" s="30"/>
      <c r="P24" s="30"/>
      <c r="Q24" s="100">
        <f>Q25</f>
        <v>618</v>
      </c>
    </row>
    <row r="25" spans="1:18" ht="56.25" customHeight="1">
      <c r="A25" s="114"/>
      <c r="B25" s="114"/>
      <c r="C25" s="114"/>
      <c r="D25" s="116"/>
      <c r="E25" s="86">
        <v>30000</v>
      </c>
      <c r="F25" s="86">
        <v>39350</v>
      </c>
      <c r="G25" s="86"/>
      <c r="H25" s="86">
        <v>36208.2643399999</v>
      </c>
      <c r="I25" s="86">
        <v>0</v>
      </c>
      <c r="J25" s="86">
        <v>0</v>
      </c>
      <c r="K25" s="86">
        <v>35154.405339999998</v>
      </c>
      <c r="L25" s="86">
        <v>1053.8589999999999</v>
      </c>
      <c r="M25" s="56" t="s">
        <v>37</v>
      </c>
      <c r="N25" s="99" t="s">
        <v>164</v>
      </c>
      <c r="O25" s="27" t="s">
        <v>41</v>
      </c>
      <c r="P25" s="29"/>
      <c r="Q25" s="90">
        <v>618</v>
      </c>
      <c r="R25" s="46" t="s">
        <v>94</v>
      </c>
    </row>
    <row r="26" spans="1:18" ht="18.75" customHeight="1">
      <c r="A26" s="113" t="s">
        <v>39</v>
      </c>
      <c r="B26" s="113">
        <v>2014</v>
      </c>
      <c r="C26" s="113">
        <v>2017</v>
      </c>
      <c r="D26" s="124" t="s">
        <v>97</v>
      </c>
      <c r="E26" s="85">
        <f t="shared" ref="E26:L26" si="4">E27</f>
        <v>30000</v>
      </c>
      <c r="F26" s="85">
        <f t="shared" si="4"/>
        <v>32203.39</v>
      </c>
      <c r="G26" s="85">
        <f t="shared" si="4"/>
        <v>30000</v>
      </c>
      <c r="H26" s="85">
        <f t="shared" si="4"/>
        <v>90058.518559999997</v>
      </c>
      <c r="I26" s="85">
        <f t="shared" si="4"/>
        <v>0</v>
      </c>
      <c r="J26" s="85">
        <f t="shared" si="4"/>
        <v>0</v>
      </c>
      <c r="K26" s="85">
        <f t="shared" si="4"/>
        <v>2235.89156</v>
      </c>
      <c r="L26" s="85">
        <f t="shared" si="4"/>
        <v>87822.626999999993</v>
      </c>
      <c r="M26" s="57" t="s">
        <v>25</v>
      </c>
      <c r="N26" s="30"/>
      <c r="O26" s="30"/>
      <c r="P26" s="30"/>
      <c r="Q26" s="100">
        <f>Q27</f>
        <v>1080</v>
      </c>
    </row>
    <row r="27" spans="1:18" ht="63.75" customHeight="1">
      <c r="A27" s="114"/>
      <c r="B27" s="114"/>
      <c r="C27" s="114"/>
      <c r="D27" s="125"/>
      <c r="E27" s="87">
        <v>30000</v>
      </c>
      <c r="F27" s="87">
        <v>32203.39</v>
      </c>
      <c r="G27" s="87">
        <v>30000</v>
      </c>
      <c r="H27" s="87">
        <v>90058.518559999997</v>
      </c>
      <c r="I27" s="86">
        <v>0</v>
      </c>
      <c r="J27" s="86">
        <v>0</v>
      </c>
      <c r="K27" s="86">
        <v>2235.89156</v>
      </c>
      <c r="L27" s="86">
        <v>87822.626999999993</v>
      </c>
      <c r="M27" s="56" t="s">
        <v>37</v>
      </c>
      <c r="N27" s="99" t="s">
        <v>164</v>
      </c>
      <c r="O27" s="27" t="s">
        <v>41</v>
      </c>
      <c r="P27" s="31"/>
      <c r="Q27" s="90">
        <v>1080</v>
      </c>
      <c r="R27" s="46" t="s">
        <v>96</v>
      </c>
    </row>
    <row r="28" spans="1:18" ht="21" customHeight="1">
      <c r="A28" s="113" t="s">
        <v>43</v>
      </c>
      <c r="B28" s="113">
        <v>2014</v>
      </c>
      <c r="C28" s="113">
        <v>2016</v>
      </c>
      <c r="D28" s="120" t="s">
        <v>99</v>
      </c>
      <c r="E28" s="85">
        <f t="shared" ref="E28:L28" si="5">E29</f>
        <v>405000</v>
      </c>
      <c r="F28" s="85">
        <f t="shared" si="5"/>
        <v>429.44</v>
      </c>
      <c r="G28" s="85">
        <f t="shared" si="5"/>
        <v>0</v>
      </c>
      <c r="H28" s="85">
        <f t="shared" si="5"/>
        <v>400732.48038000002</v>
      </c>
      <c r="I28" s="85">
        <f t="shared" si="5"/>
        <v>14591.028</v>
      </c>
      <c r="J28" s="85">
        <f t="shared" si="5"/>
        <v>189714.23706000001</v>
      </c>
      <c r="K28" s="85">
        <f t="shared" si="5"/>
        <v>106844.2934</v>
      </c>
      <c r="L28" s="85">
        <f t="shared" si="5"/>
        <v>89582.921919999993</v>
      </c>
      <c r="M28" s="57" t="s">
        <v>25</v>
      </c>
      <c r="N28" s="30"/>
      <c r="O28" s="30"/>
      <c r="P28" s="30"/>
      <c r="Q28" s="100">
        <f>Q29</f>
        <v>2400</v>
      </c>
    </row>
    <row r="29" spans="1:18" ht="75" customHeight="1">
      <c r="A29" s="114"/>
      <c r="B29" s="114"/>
      <c r="C29" s="114"/>
      <c r="D29" s="116"/>
      <c r="E29" s="87">
        <v>405000</v>
      </c>
      <c r="F29" s="87">
        <v>429.44</v>
      </c>
      <c r="G29" s="87">
        <v>0</v>
      </c>
      <c r="H29" s="87">
        <v>400732.48038000002</v>
      </c>
      <c r="I29" s="86">
        <v>14591.028</v>
      </c>
      <c r="J29" s="86">
        <v>189714.23706000001</v>
      </c>
      <c r="K29" s="86">
        <v>106844.2934</v>
      </c>
      <c r="L29" s="86">
        <v>89582.921919999993</v>
      </c>
      <c r="M29" s="56" t="s">
        <v>37</v>
      </c>
      <c r="N29" s="99" t="s">
        <v>164</v>
      </c>
      <c r="O29" s="31"/>
      <c r="P29" s="31"/>
      <c r="Q29" s="90">
        <v>2400</v>
      </c>
      <c r="R29" s="46" t="s">
        <v>98</v>
      </c>
    </row>
    <row r="30" spans="1:18" ht="27" customHeight="1">
      <c r="A30" s="113" t="s">
        <v>39</v>
      </c>
      <c r="B30" s="113">
        <v>2014</v>
      </c>
      <c r="C30" s="113">
        <v>2017</v>
      </c>
      <c r="D30" s="120" t="s">
        <v>100</v>
      </c>
      <c r="E30" s="85">
        <f>E31</f>
        <v>453266.25</v>
      </c>
      <c r="F30" s="85">
        <f t="shared" ref="F30:G30" si="6">F31</f>
        <v>295146.55</v>
      </c>
      <c r="G30" s="85">
        <f t="shared" si="6"/>
        <v>21112.62</v>
      </c>
      <c r="H30" s="85">
        <f t="shared" ref="H30:L30" si="7">H31</f>
        <v>576028.44227</v>
      </c>
      <c r="I30" s="85">
        <f t="shared" si="7"/>
        <v>0</v>
      </c>
      <c r="J30" s="85">
        <f t="shared" si="7"/>
        <v>197684.00526999999</v>
      </c>
      <c r="K30" s="85">
        <f t="shared" si="7"/>
        <v>235876.05900000001</v>
      </c>
      <c r="L30" s="85">
        <f t="shared" si="7"/>
        <v>142468.378</v>
      </c>
      <c r="M30" s="57" t="s">
        <v>25</v>
      </c>
      <c r="N30" s="29"/>
      <c r="O30" s="29"/>
      <c r="P30" s="29"/>
      <c r="Q30" s="100">
        <f>Q31</f>
        <v>4900</v>
      </c>
    </row>
    <row r="31" spans="1:18" ht="71.25" customHeight="1">
      <c r="A31" s="114"/>
      <c r="B31" s="114"/>
      <c r="C31" s="114"/>
      <c r="D31" s="116"/>
      <c r="E31" s="86">
        <v>453266.25</v>
      </c>
      <c r="F31" s="86">
        <v>295146.55</v>
      </c>
      <c r="G31" s="86">
        <v>21112.62</v>
      </c>
      <c r="H31" s="88">
        <v>576028.44227</v>
      </c>
      <c r="I31" s="86">
        <v>0</v>
      </c>
      <c r="J31" s="86">
        <v>197684.00526999999</v>
      </c>
      <c r="K31" s="86">
        <v>235876.05900000001</v>
      </c>
      <c r="L31" s="86">
        <v>142468.378</v>
      </c>
      <c r="M31" s="56" t="s">
        <v>37</v>
      </c>
      <c r="N31" s="99" t="s">
        <v>164</v>
      </c>
      <c r="O31" s="27" t="s">
        <v>41</v>
      </c>
      <c r="P31" s="31"/>
      <c r="Q31" s="90">
        <v>4900</v>
      </c>
      <c r="R31" s="46" t="s">
        <v>101</v>
      </c>
    </row>
    <row r="32" spans="1:18" ht="31.5" customHeight="1">
      <c r="A32" s="113" t="s">
        <v>52</v>
      </c>
      <c r="B32" s="113">
        <v>2014</v>
      </c>
      <c r="C32" s="113">
        <v>2016</v>
      </c>
      <c r="D32" s="120" t="s">
        <v>103</v>
      </c>
      <c r="E32" s="85">
        <f>E33</f>
        <v>16134.94</v>
      </c>
      <c r="F32" s="85">
        <f t="shared" ref="F32:G32" si="8">F33</f>
        <v>120992.06</v>
      </c>
      <c r="G32" s="85">
        <f t="shared" si="8"/>
        <v>0</v>
      </c>
      <c r="H32" s="85">
        <f t="shared" ref="H32:L32" si="9">H33</f>
        <v>9285.42</v>
      </c>
      <c r="I32" s="85">
        <f t="shared" si="9"/>
        <v>0</v>
      </c>
      <c r="J32" s="85">
        <f t="shared" si="9"/>
        <v>9285.42</v>
      </c>
      <c r="K32" s="85">
        <f t="shared" si="9"/>
        <v>0</v>
      </c>
      <c r="L32" s="85">
        <f t="shared" si="9"/>
        <v>0</v>
      </c>
      <c r="M32" s="57" t="s">
        <v>25</v>
      </c>
      <c r="N32" s="30"/>
      <c r="O32" s="30"/>
      <c r="P32" s="30"/>
      <c r="Q32" s="100">
        <f>Q33</f>
        <v>750</v>
      </c>
    </row>
    <row r="33" spans="1:18" ht="47.25" customHeight="1">
      <c r="A33" s="114"/>
      <c r="B33" s="114"/>
      <c r="C33" s="114"/>
      <c r="D33" s="116"/>
      <c r="E33" s="86">
        <v>16134.94</v>
      </c>
      <c r="F33" s="86">
        <v>120992.06</v>
      </c>
      <c r="G33" s="86">
        <v>0</v>
      </c>
      <c r="H33" s="88">
        <v>9285.42</v>
      </c>
      <c r="I33" s="86">
        <v>0</v>
      </c>
      <c r="J33" s="86">
        <v>9285.42</v>
      </c>
      <c r="K33" s="86">
        <v>0</v>
      </c>
      <c r="L33" s="86">
        <v>0</v>
      </c>
      <c r="M33" s="56" t="s">
        <v>37</v>
      </c>
      <c r="N33" s="99" t="s">
        <v>164</v>
      </c>
      <c r="O33" s="27" t="s">
        <v>41</v>
      </c>
      <c r="P33" s="29"/>
      <c r="Q33" s="90">
        <v>750</v>
      </c>
      <c r="R33" s="46" t="s">
        <v>102</v>
      </c>
    </row>
    <row r="34" spans="1:18" ht="25.5" customHeight="1">
      <c r="A34" s="113" t="s">
        <v>55</v>
      </c>
      <c r="B34" s="113">
        <v>2013</v>
      </c>
      <c r="C34" s="113">
        <v>2016</v>
      </c>
      <c r="D34" s="120" t="s">
        <v>105</v>
      </c>
      <c r="E34" s="85">
        <f>E35</f>
        <v>10000</v>
      </c>
      <c r="F34" s="85">
        <f t="shared" ref="F34:G34" si="10">F35</f>
        <v>59300</v>
      </c>
      <c r="G34" s="85">
        <f t="shared" si="10"/>
        <v>0</v>
      </c>
      <c r="H34" s="85">
        <f t="shared" ref="H34:L34" si="11">H35</f>
        <v>61005.196000000004</v>
      </c>
      <c r="I34" s="85">
        <f t="shared" si="11"/>
        <v>4281.4229999999998</v>
      </c>
      <c r="J34" s="85">
        <f t="shared" si="11"/>
        <v>0</v>
      </c>
      <c r="K34" s="85">
        <f t="shared" si="11"/>
        <v>0</v>
      </c>
      <c r="L34" s="85">
        <f t="shared" si="11"/>
        <v>56723.773000000001</v>
      </c>
      <c r="M34" s="57" t="s">
        <v>25</v>
      </c>
      <c r="N34" s="30"/>
      <c r="O34" s="30"/>
      <c r="P34" s="30"/>
      <c r="Q34" s="100">
        <f>Q35</f>
        <v>1441</v>
      </c>
    </row>
    <row r="35" spans="1:18" ht="80.25" customHeight="1">
      <c r="A35" s="114"/>
      <c r="B35" s="114"/>
      <c r="C35" s="114"/>
      <c r="D35" s="116"/>
      <c r="E35" s="92">
        <v>10000</v>
      </c>
      <c r="F35" s="92">
        <v>59300</v>
      </c>
      <c r="G35" s="92">
        <v>0</v>
      </c>
      <c r="H35" s="88">
        <v>61005.196000000004</v>
      </c>
      <c r="I35" s="86">
        <v>4281.4229999999998</v>
      </c>
      <c r="J35" s="86">
        <v>0</v>
      </c>
      <c r="K35" s="86">
        <v>0</v>
      </c>
      <c r="L35" s="86">
        <v>56723.773000000001</v>
      </c>
      <c r="M35" s="56" t="s">
        <v>37</v>
      </c>
      <c r="N35" s="99" t="s">
        <v>164</v>
      </c>
      <c r="O35" s="27" t="s">
        <v>41</v>
      </c>
      <c r="P35" s="29"/>
      <c r="Q35" s="90">
        <v>1441</v>
      </c>
      <c r="R35" s="46" t="s">
        <v>104</v>
      </c>
    </row>
    <row r="36" spans="1:18" ht="27" customHeight="1">
      <c r="A36" s="113" t="s">
        <v>57</v>
      </c>
      <c r="B36" s="113">
        <v>2014</v>
      </c>
      <c r="C36" s="113">
        <v>2015</v>
      </c>
      <c r="D36" s="120" t="s">
        <v>106</v>
      </c>
      <c r="E36" s="85">
        <f>E37</f>
        <v>32000</v>
      </c>
      <c r="F36" s="85">
        <f t="shared" ref="F36:G36" si="12">F37</f>
        <v>0</v>
      </c>
      <c r="G36" s="85">
        <f t="shared" si="12"/>
        <v>0</v>
      </c>
      <c r="H36" s="85">
        <f t="shared" ref="H36:L36" si="13">H37</f>
        <v>35779.420389999999</v>
      </c>
      <c r="I36" s="85">
        <f t="shared" si="13"/>
        <v>0</v>
      </c>
      <c r="J36" s="85">
        <f t="shared" si="13"/>
        <v>4314.0569999999998</v>
      </c>
      <c r="K36" s="85">
        <f t="shared" si="13"/>
        <v>27347.45607</v>
      </c>
      <c r="L36" s="85">
        <f t="shared" si="13"/>
        <v>4117.9073200000003</v>
      </c>
      <c r="M36" s="57" t="s">
        <v>25</v>
      </c>
      <c r="N36" s="30"/>
      <c r="O36" s="30"/>
      <c r="P36" s="30"/>
      <c r="Q36" s="100">
        <f>Q37</f>
        <v>660</v>
      </c>
    </row>
    <row r="37" spans="1:18" ht="92.25" customHeight="1">
      <c r="A37" s="114"/>
      <c r="B37" s="114"/>
      <c r="C37" s="114"/>
      <c r="D37" s="116"/>
      <c r="E37" s="86">
        <v>32000</v>
      </c>
      <c r="F37" s="86">
        <v>0</v>
      </c>
      <c r="G37" s="86">
        <v>0</v>
      </c>
      <c r="H37" s="86">
        <v>35779.420389999999</v>
      </c>
      <c r="I37" s="86">
        <v>0</v>
      </c>
      <c r="J37" s="86">
        <v>4314.0569999999998</v>
      </c>
      <c r="K37" s="86">
        <v>27347.45607</v>
      </c>
      <c r="L37" s="86">
        <v>4117.9073200000003</v>
      </c>
      <c r="M37" s="56" t="s">
        <v>37</v>
      </c>
      <c r="N37" s="99" t="s">
        <v>164</v>
      </c>
      <c r="O37" s="74" t="s">
        <v>41</v>
      </c>
      <c r="P37" s="29"/>
      <c r="Q37" s="90">
        <v>660</v>
      </c>
      <c r="R37" s="46" t="s">
        <v>107</v>
      </c>
    </row>
    <row r="38" spans="1:18" ht="26.25" customHeight="1">
      <c r="A38" s="113" t="s">
        <v>59</v>
      </c>
      <c r="B38" s="113">
        <v>2014</v>
      </c>
      <c r="C38" s="113">
        <v>2015</v>
      </c>
      <c r="D38" s="120" t="s">
        <v>108</v>
      </c>
      <c r="E38" s="85">
        <f t="shared" ref="E38:L46" si="14">E39</f>
        <v>78851.78</v>
      </c>
      <c r="F38" s="85">
        <f t="shared" si="14"/>
        <v>0</v>
      </c>
      <c r="G38" s="85">
        <f t="shared" si="14"/>
        <v>0</v>
      </c>
      <c r="H38" s="91">
        <f t="shared" si="14"/>
        <v>0</v>
      </c>
      <c r="I38" s="91">
        <f t="shared" si="14"/>
        <v>0</v>
      </c>
      <c r="J38" s="91">
        <f t="shared" si="14"/>
        <v>0</v>
      </c>
      <c r="K38" s="91">
        <f t="shared" si="14"/>
        <v>0</v>
      </c>
      <c r="L38" s="91">
        <f t="shared" si="14"/>
        <v>0</v>
      </c>
      <c r="M38" s="57" t="s">
        <v>25</v>
      </c>
      <c r="N38" s="30"/>
      <c r="O38" s="30"/>
      <c r="P38" s="30"/>
      <c r="Q38" s="101"/>
    </row>
    <row r="39" spans="1:18" ht="47.25" customHeight="1">
      <c r="A39" s="114"/>
      <c r="B39" s="114"/>
      <c r="C39" s="114"/>
      <c r="D39" s="116"/>
      <c r="E39" s="86">
        <v>78851.78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56" t="s">
        <v>37</v>
      </c>
      <c r="N39" s="30"/>
      <c r="O39" s="31"/>
      <c r="P39" s="29"/>
      <c r="Q39" s="95"/>
      <c r="R39" s="46" t="s">
        <v>109</v>
      </c>
    </row>
    <row r="40" spans="1:18" ht="27" customHeight="1">
      <c r="A40" s="113" t="s">
        <v>59</v>
      </c>
      <c r="B40" s="113">
        <v>2015</v>
      </c>
      <c r="C40" s="113">
        <v>2015</v>
      </c>
      <c r="D40" s="120" t="s">
        <v>111</v>
      </c>
      <c r="E40" s="85">
        <f t="shared" si="14"/>
        <v>61286.3</v>
      </c>
      <c r="F40" s="85">
        <f t="shared" si="14"/>
        <v>0</v>
      </c>
      <c r="G40" s="85">
        <f t="shared" si="14"/>
        <v>0</v>
      </c>
      <c r="H40" s="91">
        <f t="shared" si="14"/>
        <v>53566.905709999999</v>
      </c>
      <c r="I40" s="91">
        <f t="shared" si="14"/>
        <v>0</v>
      </c>
      <c r="J40" s="91">
        <f t="shared" si="14"/>
        <v>0</v>
      </c>
      <c r="K40" s="91">
        <f t="shared" si="14"/>
        <v>0</v>
      </c>
      <c r="L40" s="91">
        <f t="shared" si="14"/>
        <v>53566.905709999999</v>
      </c>
      <c r="M40" s="57" t="s">
        <v>25</v>
      </c>
      <c r="N40" s="30"/>
      <c r="O40" s="30"/>
      <c r="P40" s="30"/>
      <c r="Q40" s="101"/>
    </row>
    <row r="41" spans="1:18" ht="51" customHeight="1">
      <c r="A41" s="114"/>
      <c r="B41" s="114"/>
      <c r="C41" s="114"/>
      <c r="D41" s="116"/>
      <c r="E41" s="86">
        <v>61286.3</v>
      </c>
      <c r="F41" s="86">
        <v>0</v>
      </c>
      <c r="G41" s="86">
        <v>0</v>
      </c>
      <c r="H41" s="86">
        <v>53566.905709999999</v>
      </c>
      <c r="I41" s="86">
        <v>0</v>
      </c>
      <c r="J41" s="86">
        <v>0</v>
      </c>
      <c r="K41" s="86">
        <v>0</v>
      </c>
      <c r="L41" s="86">
        <v>53566.905709999999</v>
      </c>
      <c r="M41" s="56" t="s">
        <v>37</v>
      </c>
      <c r="N41" s="30"/>
      <c r="O41" s="31"/>
      <c r="P41" s="29"/>
      <c r="Q41" s="95"/>
      <c r="R41" s="46" t="s">
        <v>110</v>
      </c>
    </row>
    <row r="42" spans="1:18" ht="27.75" customHeight="1">
      <c r="A42" s="113" t="s">
        <v>59</v>
      </c>
      <c r="B42" s="113">
        <v>2013</v>
      </c>
      <c r="C42" s="113">
        <v>2017</v>
      </c>
      <c r="D42" s="120" t="s">
        <v>113</v>
      </c>
      <c r="E42" s="85">
        <f t="shared" si="14"/>
        <v>70000</v>
      </c>
      <c r="F42" s="85">
        <f t="shared" si="14"/>
        <v>197893.6</v>
      </c>
      <c r="G42" s="85">
        <f t="shared" si="14"/>
        <v>108999.95931999999</v>
      </c>
      <c r="H42" s="91">
        <f t="shared" si="14"/>
        <v>0</v>
      </c>
      <c r="I42" s="91">
        <f t="shared" si="14"/>
        <v>0</v>
      </c>
      <c r="J42" s="91">
        <f t="shared" si="14"/>
        <v>0</v>
      </c>
      <c r="K42" s="91">
        <f t="shared" si="14"/>
        <v>0</v>
      </c>
      <c r="L42" s="91">
        <f t="shared" si="14"/>
        <v>0</v>
      </c>
      <c r="M42" s="57" t="s">
        <v>25</v>
      </c>
      <c r="N42" s="30"/>
      <c r="O42" s="30"/>
      <c r="P42" s="30"/>
      <c r="Q42" s="101"/>
    </row>
    <row r="43" spans="1:18" ht="54.75" customHeight="1">
      <c r="A43" s="114"/>
      <c r="B43" s="114"/>
      <c r="C43" s="114"/>
      <c r="D43" s="116"/>
      <c r="E43" s="86">
        <v>70000</v>
      </c>
      <c r="F43" s="86">
        <v>197893.6</v>
      </c>
      <c r="G43" s="86">
        <v>108999.95931999999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56" t="s">
        <v>37</v>
      </c>
      <c r="N43" s="30"/>
      <c r="O43" s="31"/>
      <c r="P43" s="29"/>
      <c r="Q43" s="95"/>
      <c r="R43" s="46" t="s">
        <v>112</v>
      </c>
    </row>
    <row r="44" spans="1:18" ht="25.5" customHeight="1">
      <c r="A44" s="113" t="s">
        <v>59</v>
      </c>
      <c r="B44" s="113">
        <v>2013</v>
      </c>
      <c r="C44" s="113">
        <v>2015</v>
      </c>
      <c r="D44" s="120" t="s">
        <v>115</v>
      </c>
      <c r="E44" s="85">
        <f t="shared" si="14"/>
        <v>10648.5</v>
      </c>
      <c r="F44" s="85">
        <f t="shared" si="14"/>
        <v>0</v>
      </c>
      <c r="G44" s="85">
        <f t="shared" si="14"/>
        <v>0</v>
      </c>
      <c r="H44" s="91">
        <f t="shared" si="14"/>
        <v>9830.2629699999998</v>
      </c>
      <c r="I44" s="91">
        <f t="shared" si="14"/>
        <v>3341.4586899999999</v>
      </c>
      <c r="J44" s="91">
        <f t="shared" si="14"/>
        <v>6414.5524800000003</v>
      </c>
      <c r="K44" s="91">
        <f t="shared" si="14"/>
        <v>74.251800000000003</v>
      </c>
      <c r="L44" s="91">
        <f t="shared" si="14"/>
        <v>0</v>
      </c>
      <c r="M44" s="57" t="s">
        <v>25</v>
      </c>
      <c r="N44" s="30"/>
      <c r="O44" s="30"/>
      <c r="P44" s="30"/>
      <c r="Q44" s="101"/>
    </row>
    <row r="45" spans="1:18" ht="71.25" customHeight="1">
      <c r="A45" s="114"/>
      <c r="B45" s="114"/>
      <c r="C45" s="114"/>
      <c r="D45" s="116"/>
      <c r="E45" s="86">
        <v>10648.5</v>
      </c>
      <c r="F45" s="86">
        <v>0</v>
      </c>
      <c r="G45" s="86">
        <v>0</v>
      </c>
      <c r="H45" s="86">
        <v>9830.2629699999998</v>
      </c>
      <c r="I45" s="86">
        <v>3341.4586899999999</v>
      </c>
      <c r="J45" s="86">
        <v>6414.5524800000003</v>
      </c>
      <c r="K45" s="86">
        <v>74.251800000000003</v>
      </c>
      <c r="L45" s="86">
        <v>0</v>
      </c>
      <c r="M45" s="56" t="s">
        <v>37</v>
      </c>
      <c r="N45" s="30"/>
      <c r="O45" s="31"/>
      <c r="P45" s="29"/>
      <c r="Q45" s="95"/>
      <c r="R45" s="46" t="s">
        <v>114</v>
      </c>
    </row>
    <row r="46" spans="1:18" ht="21.75" customHeight="1">
      <c r="A46" s="113" t="s">
        <v>59</v>
      </c>
      <c r="B46" s="113">
        <v>2013</v>
      </c>
      <c r="C46" s="113">
        <v>2018</v>
      </c>
      <c r="D46" s="115" t="s">
        <v>160</v>
      </c>
      <c r="E46" s="85">
        <f t="shared" si="14"/>
        <v>254377.02221525466</v>
      </c>
      <c r="F46" s="85">
        <f t="shared" si="14"/>
        <v>1400125.75</v>
      </c>
      <c r="G46" s="85">
        <f t="shared" si="14"/>
        <v>1640148.97068</v>
      </c>
      <c r="H46" s="91">
        <f t="shared" si="14"/>
        <v>301475.50344000052</v>
      </c>
      <c r="I46" s="91">
        <f t="shared" si="14"/>
        <v>21417.719309999989</v>
      </c>
      <c r="J46" s="91">
        <f t="shared" si="14"/>
        <v>48779.46</v>
      </c>
      <c r="K46" s="91">
        <f t="shared" si="14"/>
        <v>146152.48800000001</v>
      </c>
      <c r="L46" s="91">
        <f t="shared" si="14"/>
        <v>85125.835999999996</v>
      </c>
      <c r="M46" s="57" t="s">
        <v>25</v>
      </c>
      <c r="N46" s="30"/>
      <c r="O46" s="30"/>
      <c r="P46" s="30"/>
      <c r="Q46" s="100">
        <f>Q47</f>
        <v>4287</v>
      </c>
    </row>
    <row r="47" spans="1:18" ht="34.5" customHeight="1">
      <c r="A47" s="114"/>
      <c r="B47" s="114"/>
      <c r="C47" s="114"/>
      <c r="D47" s="116"/>
      <c r="E47" s="86">
        <f>E17-E21-E23-E25-E27-E29-E31-E33-E35-E37-E39-E41-E43-E45</f>
        <v>254377.02221525466</v>
      </c>
      <c r="F47" s="86">
        <f t="shared" ref="F47:I47" si="15">F17-F21-F23-F25-F27-F29-F31-F33-F35-F37-F39-F41-F43-F45</f>
        <v>1400125.75</v>
      </c>
      <c r="G47" s="86">
        <f t="shared" si="15"/>
        <v>1640148.97068</v>
      </c>
      <c r="H47" s="86">
        <f t="shared" si="15"/>
        <v>301475.50344000052</v>
      </c>
      <c r="I47" s="86">
        <f t="shared" si="15"/>
        <v>21417.719309999989</v>
      </c>
      <c r="J47" s="86">
        <v>48779.46</v>
      </c>
      <c r="K47" s="86">
        <v>146152.48800000001</v>
      </c>
      <c r="L47" s="86">
        <v>85125.835999999996</v>
      </c>
      <c r="M47" s="56" t="s">
        <v>37</v>
      </c>
      <c r="N47" s="99" t="s">
        <v>164</v>
      </c>
      <c r="O47" s="90" t="s">
        <v>41</v>
      </c>
      <c r="P47" s="29"/>
      <c r="Q47" s="95">
        <f t="shared" ref="Q47" si="16">Q17-Q21-Q23-Q25-Q27-Q29-Q31-Q33-Q35-Q37-Q39-Q41-Q43-Q45</f>
        <v>4287</v>
      </c>
      <c r="R47" s="81" t="s">
        <v>159</v>
      </c>
    </row>
    <row r="48" spans="1:18" ht="24" customHeight="1">
      <c r="A48" s="113" t="s">
        <v>44</v>
      </c>
      <c r="B48" s="113">
        <v>2014</v>
      </c>
      <c r="C48" s="113">
        <v>2015</v>
      </c>
      <c r="D48" s="120" t="s">
        <v>119</v>
      </c>
      <c r="E48" s="85">
        <f t="shared" ref="E48:L48" si="17">E49</f>
        <v>132934.20000000001</v>
      </c>
      <c r="F48" s="85">
        <f t="shared" si="17"/>
        <v>0</v>
      </c>
      <c r="G48" s="85">
        <f t="shared" si="17"/>
        <v>0</v>
      </c>
      <c r="H48" s="85">
        <f>H49</f>
        <v>134102.41850999999</v>
      </c>
      <c r="I48" s="85">
        <f t="shared" si="17"/>
        <v>3813.5590000000002</v>
      </c>
      <c r="J48" s="85">
        <f t="shared" si="17"/>
        <v>7662.9</v>
      </c>
      <c r="K48" s="85">
        <f t="shared" si="17"/>
        <v>98193.34951</v>
      </c>
      <c r="L48" s="85">
        <f t="shared" si="17"/>
        <v>24432.61</v>
      </c>
      <c r="M48" s="57" t="s">
        <v>25</v>
      </c>
      <c r="N48" s="27"/>
      <c r="O48" s="27"/>
      <c r="P48" s="27"/>
      <c r="Q48" s="101"/>
    </row>
    <row r="49" spans="1:18" ht="77.25" customHeight="1">
      <c r="A49" s="114"/>
      <c r="B49" s="114"/>
      <c r="C49" s="114"/>
      <c r="D49" s="116"/>
      <c r="E49" s="86">
        <v>132934.20000000001</v>
      </c>
      <c r="F49" s="86">
        <v>0</v>
      </c>
      <c r="G49" s="86">
        <v>0</v>
      </c>
      <c r="H49" s="86">
        <v>134102.41850999999</v>
      </c>
      <c r="I49" s="86">
        <v>3813.5590000000002</v>
      </c>
      <c r="J49" s="86">
        <v>7662.9</v>
      </c>
      <c r="K49" s="86">
        <v>98193.34951</v>
      </c>
      <c r="L49" s="86">
        <v>24432.61</v>
      </c>
      <c r="M49" s="56" t="s">
        <v>8</v>
      </c>
      <c r="N49" s="27"/>
      <c r="O49" s="27"/>
      <c r="P49" s="27"/>
      <c r="Q49" s="101"/>
      <c r="R49" s="46" t="s">
        <v>120</v>
      </c>
    </row>
    <row r="50" spans="1:18" ht="27.75" customHeight="1">
      <c r="A50" s="113" t="s">
        <v>0</v>
      </c>
      <c r="B50" s="113">
        <v>2014</v>
      </c>
      <c r="C50" s="113">
        <v>2015</v>
      </c>
      <c r="D50" s="124" t="s">
        <v>122</v>
      </c>
      <c r="E50" s="85">
        <f t="shared" ref="E50:L50" si="18">E51</f>
        <v>67080</v>
      </c>
      <c r="F50" s="85">
        <f t="shared" si="18"/>
        <v>0</v>
      </c>
      <c r="G50" s="85">
        <f t="shared" si="18"/>
        <v>0</v>
      </c>
      <c r="H50" s="85">
        <f t="shared" si="18"/>
        <v>3265.0657299999998</v>
      </c>
      <c r="I50" s="85">
        <f t="shared" si="18"/>
        <v>0</v>
      </c>
      <c r="J50" s="85">
        <f t="shared" si="18"/>
        <v>0</v>
      </c>
      <c r="K50" s="85">
        <f t="shared" si="18"/>
        <v>0</v>
      </c>
      <c r="L50" s="85">
        <f t="shared" si="18"/>
        <v>3265.0657299999998</v>
      </c>
      <c r="M50" s="57" t="s">
        <v>25</v>
      </c>
      <c r="N50" s="27"/>
      <c r="O50" s="27"/>
      <c r="P50" s="27"/>
      <c r="Q50" s="101"/>
    </row>
    <row r="51" spans="1:18" ht="46.5" customHeight="1">
      <c r="A51" s="114"/>
      <c r="B51" s="114"/>
      <c r="C51" s="114"/>
      <c r="D51" s="125"/>
      <c r="E51" s="87">
        <v>67080</v>
      </c>
      <c r="F51" s="87">
        <v>0</v>
      </c>
      <c r="G51" s="87">
        <v>0</v>
      </c>
      <c r="H51" s="87">
        <v>3265.0657299999998</v>
      </c>
      <c r="I51" s="87">
        <v>0</v>
      </c>
      <c r="J51" s="87">
        <v>0</v>
      </c>
      <c r="K51" s="87">
        <v>0</v>
      </c>
      <c r="L51" s="87">
        <v>3265.0657299999998</v>
      </c>
      <c r="M51" s="56" t="s">
        <v>8</v>
      </c>
      <c r="N51" s="27"/>
      <c r="O51" s="27"/>
      <c r="P51" s="27"/>
      <c r="Q51" s="101"/>
      <c r="R51" s="46" t="s">
        <v>121</v>
      </c>
    </row>
    <row r="52" spans="1:18" ht="30" customHeight="1">
      <c r="A52" s="113" t="s">
        <v>0</v>
      </c>
      <c r="B52" s="113">
        <v>2015</v>
      </c>
      <c r="C52" s="113">
        <v>2015</v>
      </c>
      <c r="D52" s="124" t="s">
        <v>124</v>
      </c>
      <c r="E52" s="85">
        <f t="shared" ref="E52:L52" si="19">E53</f>
        <v>84730</v>
      </c>
      <c r="F52" s="85">
        <f t="shared" si="19"/>
        <v>0</v>
      </c>
      <c r="G52" s="85">
        <f t="shared" si="19"/>
        <v>0</v>
      </c>
      <c r="H52" s="85">
        <f t="shared" si="19"/>
        <v>83228.66936</v>
      </c>
      <c r="I52" s="85">
        <f t="shared" si="19"/>
        <v>0</v>
      </c>
      <c r="J52" s="85">
        <f t="shared" si="19"/>
        <v>72358.138999999996</v>
      </c>
      <c r="K52" s="85">
        <f t="shared" si="19"/>
        <v>10870.530360000001</v>
      </c>
      <c r="L52" s="85">
        <f t="shared" si="19"/>
        <v>0</v>
      </c>
      <c r="M52" s="57" t="s">
        <v>25</v>
      </c>
      <c r="N52" s="30"/>
      <c r="O52" s="30"/>
      <c r="P52" s="30"/>
      <c r="Q52" s="100">
        <f>Q53</f>
        <v>1690</v>
      </c>
    </row>
    <row r="53" spans="1:18" ht="43.5" customHeight="1">
      <c r="A53" s="114"/>
      <c r="B53" s="114"/>
      <c r="C53" s="114"/>
      <c r="D53" s="125"/>
      <c r="E53" s="86">
        <v>84730</v>
      </c>
      <c r="F53" s="86">
        <v>0</v>
      </c>
      <c r="G53" s="86">
        <v>0</v>
      </c>
      <c r="H53" s="86">
        <v>83228.66936</v>
      </c>
      <c r="I53" s="86">
        <v>0</v>
      </c>
      <c r="J53" s="86">
        <v>72358.138999999996</v>
      </c>
      <c r="K53" s="86">
        <v>10870.530360000001</v>
      </c>
      <c r="L53" s="86">
        <v>0</v>
      </c>
      <c r="M53" s="56" t="s">
        <v>8</v>
      </c>
      <c r="N53" s="99" t="s">
        <v>164</v>
      </c>
      <c r="O53" s="74" t="s">
        <v>41</v>
      </c>
      <c r="P53" s="30"/>
      <c r="Q53" s="95">
        <v>1690</v>
      </c>
      <c r="R53" s="46" t="s">
        <v>123</v>
      </c>
    </row>
    <row r="54" spans="1:18" ht="28.5" customHeight="1">
      <c r="A54" s="113" t="s">
        <v>0</v>
      </c>
      <c r="B54" s="113">
        <v>2015</v>
      </c>
      <c r="C54" s="113">
        <v>2016</v>
      </c>
      <c r="D54" s="117" t="s">
        <v>125</v>
      </c>
      <c r="E54" s="85">
        <f>E55</f>
        <v>39970.480000000003</v>
      </c>
      <c r="F54" s="85">
        <f t="shared" ref="F54:G54" si="20">F55</f>
        <v>17880.68</v>
      </c>
      <c r="G54" s="85">
        <f t="shared" si="20"/>
        <v>0</v>
      </c>
      <c r="H54" s="85">
        <f t="shared" ref="H54:L54" si="21">H55</f>
        <v>0</v>
      </c>
      <c r="I54" s="85">
        <f t="shared" si="21"/>
        <v>0</v>
      </c>
      <c r="J54" s="85">
        <f t="shared" si="21"/>
        <v>0</v>
      </c>
      <c r="K54" s="85">
        <f t="shared" si="21"/>
        <v>0</v>
      </c>
      <c r="L54" s="85">
        <f t="shared" si="21"/>
        <v>0</v>
      </c>
      <c r="M54" s="57" t="s">
        <v>25</v>
      </c>
      <c r="N54" s="27"/>
      <c r="O54" s="27"/>
      <c r="P54" s="27"/>
      <c r="Q54" s="101"/>
    </row>
    <row r="55" spans="1:18" ht="48.75" customHeight="1">
      <c r="A55" s="114"/>
      <c r="B55" s="114"/>
      <c r="C55" s="114"/>
      <c r="D55" s="118"/>
      <c r="E55" s="86">
        <v>39970.480000000003</v>
      </c>
      <c r="F55" s="86">
        <v>17880.68</v>
      </c>
      <c r="G55" s="86">
        <v>0</v>
      </c>
      <c r="H55" s="86">
        <f>I55+J55+K55+L55</f>
        <v>0</v>
      </c>
      <c r="I55" s="86">
        <v>0</v>
      </c>
      <c r="J55" s="86">
        <v>0</v>
      </c>
      <c r="K55" s="86">
        <v>0</v>
      </c>
      <c r="L55" s="86">
        <v>0</v>
      </c>
      <c r="M55" s="56" t="s">
        <v>8</v>
      </c>
      <c r="N55" s="27"/>
      <c r="O55" s="27"/>
      <c r="P55" s="27"/>
      <c r="Q55" s="101"/>
      <c r="R55" s="46" t="s">
        <v>126</v>
      </c>
    </row>
    <row r="56" spans="1:18" ht="28.5" customHeight="1">
      <c r="A56" s="113" t="s">
        <v>0</v>
      </c>
      <c r="B56" s="113">
        <v>2014</v>
      </c>
      <c r="C56" s="113">
        <v>2015</v>
      </c>
      <c r="D56" s="117" t="s">
        <v>128</v>
      </c>
      <c r="E56" s="85">
        <f>E57</f>
        <v>70649.279999999999</v>
      </c>
      <c r="F56" s="85">
        <f t="shared" ref="F56:G56" si="22">F57</f>
        <v>0</v>
      </c>
      <c r="G56" s="85">
        <f t="shared" si="22"/>
        <v>0</v>
      </c>
      <c r="H56" s="85">
        <f t="shared" ref="H56:L56" si="23">H57</f>
        <v>69351.445730000007</v>
      </c>
      <c r="I56" s="85">
        <f t="shared" si="23"/>
        <v>0</v>
      </c>
      <c r="J56" s="85">
        <f t="shared" si="23"/>
        <v>40508.508930000004</v>
      </c>
      <c r="K56" s="85">
        <f t="shared" si="23"/>
        <v>23909.392800000001</v>
      </c>
      <c r="L56" s="85">
        <f t="shared" si="23"/>
        <v>4933.5439999999999</v>
      </c>
      <c r="M56" s="57" t="s">
        <v>25</v>
      </c>
      <c r="N56" s="30"/>
      <c r="O56" s="30"/>
      <c r="P56" s="30"/>
      <c r="Q56" s="102">
        <f>Q57</f>
        <v>4661</v>
      </c>
    </row>
    <row r="57" spans="1:18" ht="36" customHeight="1">
      <c r="A57" s="114"/>
      <c r="B57" s="114"/>
      <c r="C57" s="114"/>
      <c r="D57" s="118"/>
      <c r="E57" s="86">
        <v>70649.279999999999</v>
      </c>
      <c r="F57" s="86">
        <v>0</v>
      </c>
      <c r="G57" s="86">
        <v>0</v>
      </c>
      <c r="H57" s="86">
        <v>69351.445730000007</v>
      </c>
      <c r="I57" s="86">
        <v>0</v>
      </c>
      <c r="J57" s="86">
        <v>40508.508930000004</v>
      </c>
      <c r="K57" s="86">
        <v>23909.392800000001</v>
      </c>
      <c r="L57" s="86">
        <v>4933.5439999999999</v>
      </c>
      <c r="M57" s="56" t="s">
        <v>8</v>
      </c>
      <c r="N57" s="99" t="s">
        <v>164</v>
      </c>
      <c r="O57" s="31" t="s">
        <v>41</v>
      </c>
      <c r="P57" s="30"/>
      <c r="Q57" s="95">
        <v>4661</v>
      </c>
      <c r="R57" s="46" t="s">
        <v>127</v>
      </c>
    </row>
    <row r="58" spans="1:18" ht="27.75" customHeight="1">
      <c r="A58" s="113" t="s">
        <v>0</v>
      </c>
      <c r="B58" s="113">
        <v>2014</v>
      </c>
      <c r="C58" s="113">
        <v>2015</v>
      </c>
      <c r="D58" s="117" t="s">
        <v>130</v>
      </c>
      <c r="E58" s="85">
        <f>E59</f>
        <v>36854.6</v>
      </c>
      <c r="F58" s="85">
        <f t="shared" ref="F58:G58" si="24">F59</f>
        <v>0</v>
      </c>
      <c r="G58" s="85">
        <f t="shared" si="24"/>
        <v>0</v>
      </c>
      <c r="H58" s="85">
        <f t="shared" ref="H58:L58" si="25">H59</f>
        <v>4362.6251499999998</v>
      </c>
      <c r="I58" s="85">
        <f t="shared" si="25"/>
        <v>0</v>
      </c>
      <c r="J58" s="85">
        <f t="shared" si="25"/>
        <v>0</v>
      </c>
      <c r="K58" s="85">
        <f t="shared" si="25"/>
        <v>4362.6251499999998</v>
      </c>
      <c r="L58" s="85">
        <f t="shared" si="25"/>
        <v>0</v>
      </c>
      <c r="M58" s="57" t="s">
        <v>25</v>
      </c>
      <c r="N58" s="30"/>
      <c r="O58" s="30"/>
      <c r="P58" s="30"/>
      <c r="Q58" s="100">
        <f>Q59</f>
        <v>580</v>
      </c>
    </row>
    <row r="59" spans="1:18" ht="80.25" customHeight="1">
      <c r="A59" s="114"/>
      <c r="B59" s="114"/>
      <c r="C59" s="114"/>
      <c r="D59" s="118"/>
      <c r="E59" s="86">
        <v>36854.6</v>
      </c>
      <c r="F59" s="86">
        <v>0</v>
      </c>
      <c r="G59" s="86">
        <v>0</v>
      </c>
      <c r="H59" s="86">
        <v>4362.6251499999998</v>
      </c>
      <c r="I59" s="86">
        <v>0</v>
      </c>
      <c r="J59" s="86">
        <v>0</v>
      </c>
      <c r="K59" s="86">
        <v>4362.6251499999998</v>
      </c>
      <c r="L59" s="86">
        <v>0</v>
      </c>
      <c r="M59" s="56" t="s">
        <v>8</v>
      </c>
      <c r="N59" s="99" t="s">
        <v>164</v>
      </c>
      <c r="O59" s="74" t="s">
        <v>41</v>
      </c>
      <c r="P59" s="30"/>
      <c r="Q59" s="90">
        <v>580</v>
      </c>
      <c r="R59" s="46" t="s">
        <v>129</v>
      </c>
    </row>
    <row r="60" spans="1:18" ht="28.5" customHeight="1">
      <c r="A60" s="113" t="s">
        <v>66</v>
      </c>
      <c r="B60" s="113">
        <v>2014</v>
      </c>
      <c r="C60" s="113">
        <v>2015</v>
      </c>
      <c r="D60" s="117" t="s">
        <v>132</v>
      </c>
      <c r="E60" s="85">
        <f t="shared" ref="E60:L60" si="26">E61</f>
        <v>43446.67</v>
      </c>
      <c r="F60" s="85">
        <f t="shared" si="26"/>
        <v>0</v>
      </c>
      <c r="G60" s="85">
        <f t="shared" si="26"/>
        <v>0</v>
      </c>
      <c r="H60" s="85">
        <f t="shared" si="26"/>
        <v>38496.7192</v>
      </c>
      <c r="I60" s="85">
        <f t="shared" si="26"/>
        <v>0</v>
      </c>
      <c r="J60" s="85">
        <f t="shared" si="26"/>
        <v>0</v>
      </c>
      <c r="K60" s="85">
        <f t="shared" si="26"/>
        <v>0</v>
      </c>
      <c r="L60" s="85">
        <f t="shared" si="26"/>
        <v>38496.7192</v>
      </c>
      <c r="M60" s="57" t="s">
        <v>25</v>
      </c>
      <c r="N60" s="30"/>
      <c r="O60" s="30"/>
      <c r="P60" s="30"/>
      <c r="Q60" s="100">
        <f>Q61</f>
        <v>900</v>
      </c>
    </row>
    <row r="61" spans="1:18" ht="56.25" customHeight="1">
      <c r="A61" s="114"/>
      <c r="B61" s="114"/>
      <c r="C61" s="114"/>
      <c r="D61" s="118"/>
      <c r="E61" s="86">
        <v>43446.67</v>
      </c>
      <c r="F61" s="86">
        <v>0</v>
      </c>
      <c r="G61" s="86">
        <v>0</v>
      </c>
      <c r="H61" s="86">
        <v>38496.7192</v>
      </c>
      <c r="I61" s="86">
        <v>0</v>
      </c>
      <c r="J61" s="86">
        <v>0</v>
      </c>
      <c r="K61" s="86">
        <v>0</v>
      </c>
      <c r="L61" s="86">
        <v>38496.7192</v>
      </c>
      <c r="M61" s="56" t="s">
        <v>8</v>
      </c>
      <c r="N61" s="99" t="s">
        <v>164</v>
      </c>
      <c r="O61" s="31" t="s">
        <v>41</v>
      </c>
      <c r="P61" s="44"/>
      <c r="Q61" s="90">
        <v>900</v>
      </c>
      <c r="R61" s="46" t="s">
        <v>131</v>
      </c>
    </row>
    <row r="62" spans="1:18" ht="27.75" customHeight="1">
      <c r="A62" s="113" t="s">
        <v>0</v>
      </c>
      <c r="B62" s="113">
        <v>2014</v>
      </c>
      <c r="C62" s="113">
        <v>2015</v>
      </c>
      <c r="D62" s="117" t="s">
        <v>133</v>
      </c>
      <c r="E62" s="85">
        <f>E63</f>
        <v>35598.33</v>
      </c>
      <c r="F62" s="85">
        <f t="shared" ref="F62:G62" si="27">F63</f>
        <v>0</v>
      </c>
      <c r="G62" s="85">
        <f t="shared" si="27"/>
        <v>0</v>
      </c>
      <c r="H62" s="85">
        <f t="shared" ref="H62:L62" si="28">H63</f>
        <v>16316.928</v>
      </c>
      <c r="I62" s="85">
        <f t="shared" si="28"/>
        <v>0</v>
      </c>
      <c r="J62" s="85">
        <f t="shared" si="28"/>
        <v>3656.3150000000001</v>
      </c>
      <c r="K62" s="85">
        <f t="shared" si="28"/>
        <v>6396.4110000000001</v>
      </c>
      <c r="L62" s="85">
        <f t="shared" si="28"/>
        <v>6264.2020000000002</v>
      </c>
      <c r="M62" s="57" t="s">
        <v>25</v>
      </c>
      <c r="N62" s="30"/>
      <c r="O62" s="30"/>
      <c r="P62" s="30"/>
      <c r="Q62" s="96">
        <f>Q63</f>
        <v>920</v>
      </c>
    </row>
    <row r="63" spans="1:18" ht="55.5" customHeight="1">
      <c r="A63" s="114"/>
      <c r="B63" s="114"/>
      <c r="C63" s="114"/>
      <c r="D63" s="118"/>
      <c r="E63" s="86">
        <v>35598.33</v>
      </c>
      <c r="F63" s="86">
        <v>0</v>
      </c>
      <c r="G63" s="86">
        <v>0</v>
      </c>
      <c r="H63" s="86">
        <v>16316.928</v>
      </c>
      <c r="I63" s="86">
        <v>0</v>
      </c>
      <c r="J63" s="86">
        <v>3656.3150000000001</v>
      </c>
      <c r="K63" s="86">
        <v>6396.4110000000001</v>
      </c>
      <c r="L63" s="86">
        <v>6264.2020000000002</v>
      </c>
      <c r="M63" s="56" t="s">
        <v>8</v>
      </c>
      <c r="N63" s="99" t="s">
        <v>164</v>
      </c>
      <c r="O63" s="31" t="s">
        <v>41</v>
      </c>
      <c r="P63" s="17"/>
      <c r="Q63" s="97">
        <v>920</v>
      </c>
      <c r="R63" s="46" t="s">
        <v>134</v>
      </c>
    </row>
    <row r="64" spans="1:18" ht="21.75" customHeight="1">
      <c r="A64" s="113" t="s">
        <v>0</v>
      </c>
      <c r="B64" s="113">
        <v>2014</v>
      </c>
      <c r="C64" s="113">
        <v>2015</v>
      </c>
      <c r="D64" s="117" t="s">
        <v>135</v>
      </c>
      <c r="E64" s="85">
        <f>E65</f>
        <v>61987.29</v>
      </c>
      <c r="F64" s="85">
        <f t="shared" ref="F64:G64" si="29">F65</f>
        <v>0</v>
      </c>
      <c r="G64" s="85">
        <f t="shared" si="29"/>
        <v>0</v>
      </c>
      <c r="H64" s="85">
        <f t="shared" ref="H64:L64" si="30">H65</f>
        <v>42319.195999999996</v>
      </c>
      <c r="I64" s="85">
        <f t="shared" si="30"/>
        <v>1311.943</v>
      </c>
      <c r="J64" s="85">
        <f t="shared" si="30"/>
        <v>8852.6329999999998</v>
      </c>
      <c r="K64" s="85">
        <f t="shared" si="30"/>
        <v>18995.159</v>
      </c>
      <c r="L64" s="85">
        <f t="shared" si="30"/>
        <v>13159.460999999999</v>
      </c>
      <c r="M64" s="57" t="s">
        <v>25</v>
      </c>
      <c r="N64" s="30"/>
      <c r="O64" s="30"/>
      <c r="P64" s="30"/>
      <c r="Q64" s="96">
        <f>Q65</f>
        <v>3761</v>
      </c>
    </row>
    <row r="65" spans="1:18" ht="70.5" customHeight="1">
      <c r="A65" s="114"/>
      <c r="B65" s="114"/>
      <c r="C65" s="114"/>
      <c r="D65" s="118"/>
      <c r="E65" s="86">
        <v>61987.29</v>
      </c>
      <c r="F65" s="86">
        <v>0</v>
      </c>
      <c r="G65" s="86">
        <v>0</v>
      </c>
      <c r="H65" s="86">
        <v>42319.195999999996</v>
      </c>
      <c r="I65" s="86">
        <v>1311.943</v>
      </c>
      <c r="J65" s="86">
        <v>8852.6329999999998</v>
      </c>
      <c r="K65" s="86">
        <v>18995.159</v>
      </c>
      <c r="L65" s="86">
        <v>13159.460999999999</v>
      </c>
      <c r="M65" s="56" t="s">
        <v>8</v>
      </c>
      <c r="N65" s="99" t="s">
        <v>164</v>
      </c>
      <c r="O65" s="31" t="s">
        <v>41</v>
      </c>
      <c r="P65" s="17"/>
      <c r="Q65" s="97">
        <v>3761</v>
      </c>
      <c r="R65" s="46" t="s">
        <v>136</v>
      </c>
    </row>
    <row r="66" spans="1:18" ht="20.25" customHeight="1">
      <c r="A66" s="113" t="s">
        <v>69</v>
      </c>
      <c r="B66" s="113">
        <v>2014</v>
      </c>
      <c r="C66" s="113">
        <v>2015</v>
      </c>
      <c r="D66" s="117" t="s">
        <v>137</v>
      </c>
      <c r="E66" s="85">
        <f>E67</f>
        <v>53350</v>
      </c>
      <c r="F66" s="85">
        <f t="shared" ref="F66:G66" si="31">F67</f>
        <v>0</v>
      </c>
      <c r="G66" s="85">
        <f t="shared" si="31"/>
        <v>0</v>
      </c>
      <c r="H66" s="85">
        <f t="shared" ref="H66:L66" si="32">H67</f>
        <v>52568.134579999998</v>
      </c>
      <c r="I66" s="85">
        <f t="shared" si="32"/>
        <v>0</v>
      </c>
      <c r="J66" s="85">
        <f t="shared" si="32"/>
        <v>28214.30588</v>
      </c>
      <c r="K66" s="85">
        <f t="shared" si="32"/>
        <v>12880.471</v>
      </c>
      <c r="L66" s="85">
        <f t="shared" si="32"/>
        <v>11473.358</v>
      </c>
      <c r="M66" s="57" t="s">
        <v>25</v>
      </c>
      <c r="N66" s="30"/>
      <c r="O66" s="30"/>
      <c r="P66" s="30"/>
      <c r="Q66" s="101"/>
    </row>
    <row r="67" spans="1:18" ht="50.25" customHeight="1">
      <c r="A67" s="114"/>
      <c r="B67" s="114"/>
      <c r="C67" s="114"/>
      <c r="D67" s="118"/>
      <c r="E67" s="86">
        <v>53350</v>
      </c>
      <c r="F67" s="86">
        <v>0</v>
      </c>
      <c r="G67" s="86">
        <v>0</v>
      </c>
      <c r="H67" s="86">
        <v>52568.134579999998</v>
      </c>
      <c r="I67" s="86">
        <v>0</v>
      </c>
      <c r="J67" s="86">
        <v>28214.30588</v>
      </c>
      <c r="K67" s="86">
        <v>12880.471</v>
      </c>
      <c r="L67" s="86">
        <v>11473.358</v>
      </c>
      <c r="M67" s="56" t="s">
        <v>8</v>
      </c>
      <c r="N67" s="30"/>
      <c r="O67" s="31"/>
      <c r="P67" s="30"/>
      <c r="Q67" s="95"/>
      <c r="R67" s="46" t="s">
        <v>138</v>
      </c>
    </row>
    <row r="68" spans="1:18" ht="21.75" customHeight="1">
      <c r="A68" s="113" t="s">
        <v>1</v>
      </c>
      <c r="B68" s="113">
        <v>2014</v>
      </c>
      <c r="C68" s="113">
        <v>2015</v>
      </c>
      <c r="D68" s="117" t="s">
        <v>140</v>
      </c>
      <c r="E68" s="93">
        <f>E69</f>
        <v>83050.850000000006</v>
      </c>
      <c r="F68" s="85">
        <f>E69</f>
        <v>83050.850000000006</v>
      </c>
      <c r="G68" s="85">
        <f>F69</f>
        <v>0</v>
      </c>
      <c r="H68" s="85">
        <f t="shared" ref="H68:L68" si="33">H69</f>
        <v>40050.887309999998</v>
      </c>
      <c r="I68" s="85">
        <f t="shared" si="33"/>
        <v>0</v>
      </c>
      <c r="J68" s="85">
        <f t="shared" si="33"/>
        <v>5616.8069999999998</v>
      </c>
      <c r="K68" s="85">
        <f t="shared" si="33"/>
        <v>20527.54249</v>
      </c>
      <c r="L68" s="85">
        <f t="shared" si="33"/>
        <v>13906.53782</v>
      </c>
      <c r="M68" s="57" t="s">
        <v>25</v>
      </c>
      <c r="N68" s="30"/>
      <c r="O68" s="30"/>
      <c r="P68" s="30"/>
      <c r="Q68" s="101"/>
    </row>
    <row r="69" spans="1:18" ht="45" customHeight="1">
      <c r="A69" s="114"/>
      <c r="B69" s="114"/>
      <c r="C69" s="114"/>
      <c r="D69" s="118"/>
      <c r="E69" s="86">
        <v>83050.850000000006</v>
      </c>
      <c r="F69" s="86">
        <v>0</v>
      </c>
      <c r="G69" s="86">
        <v>0</v>
      </c>
      <c r="H69" s="86">
        <v>40050.887309999998</v>
      </c>
      <c r="I69" s="86">
        <v>0</v>
      </c>
      <c r="J69" s="86">
        <v>5616.8069999999998</v>
      </c>
      <c r="K69" s="86">
        <v>20527.54249</v>
      </c>
      <c r="L69" s="86">
        <v>13906.53782</v>
      </c>
      <c r="M69" s="56" t="s">
        <v>8</v>
      </c>
      <c r="N69" s="30"/>
      <c r="O69" s="30"/>
      <c r="P69" s="30"/>
      <c r="Q69" s="101"/>
      <c r="R69" s="46" t="s">
        <v>139</v>
      </c>
    </row>
    <row r="70" spans="1:18" ht="19.5" customHeight="1">
      <c r="A70" s="113" t="s">
        <v>71</v>
      </c>
      <c r="B70" s="113">
        <v>2014</v>
      </c>
      <c r="C70" s="113">
        <v>2015</v>
      </c>
      <c r="D70" s="117" t="s">
        <v>142</v>
      </c>
      <c r="E70" s="85">
        <f>E71</f>
        <v>120697.29</v>
      </c>
      <c r="F70" s="85">
        <f t="shared" ref="F70:G70" si="34">F71</f>
        <v>0</v>
      </c>
      <c r="G70" s="85">
        <f t="shared" si="34"/>
        <v>0</v>
      </c>
      <c r="H70" s="85">
        <f t="shared" ref="H70:L70" si="35">H71</f>
        <v>118637.17</v>
      </c>
      <c r="I70" s="85">
        <f t="shared" si="35"/>
        <v>0</v>
      </c>
      <c r="J70" s="85">
        <f t="shared" si="35"/>
        <v>98516.108999999997</v>
      </c>
      <c r="K70" s="85">
        <f t="shared" si="35"/>
        <v>17576.205000000002</v>
      </c>
      <c r="L70" s="85">
        <f t="shared" si="35"/>
        <v>2544.8560000000002</v>
      </c>
      <c r="M70" s="57" t="s">
        <v>25</v>
      </c>
      <c r="N70" s="30"/>
      <c r="O70" s="30"/>
      <c r="P70" s="30"/>
      <c r="Q70" s="101"/>
    </row>
    <row r="71" spans="1:18" ht="51.75" customHeight="1">
      <c r="A71" s="114"/>
      <c r="B71" s="114"/>
      <c r="C71" s="114"/>
      <c r="D71" s="118"/>
      <c r="E71" s="86">
        <v>120697.29</v>
      </c>
      <c r="F71" s="86">
        <v>0</v>
      </c>
      <c r="G71" s="86">
        <v>0</v>
      </c>
      <c r="H71" s="86">
        <v>118637.17</v>
      </c>
      <c r="I71" s="86">
        <v>0</v>
      </c>
      <c r="J71" s="86">
        <v>98516.108999999997</v>
      </c>
      <c r="K71" s="86">
        <v>17576.205000000002</v>
      </c>
      <c r="L71" s="86">
        <v>2544.8560000000002</v>
      </c>
      <c r="M71" s="56" t="s">
        <v>8</v>
      </c>
      <c r="N71" s="30"/>
      <c r="O71" s="71"/>
      <c r="P71" s="71"/>
      <c r="Q71" s="101"/>
      <c r="R71" s="46" t="s">
        <v>141</v>
      </c>
    </row>
    <row r="72" spans="1:18" ht="24.75" customHeight="1">
      <c r="A72" s="113" t="s">
        <v>71</v>
      </c>
      <c r="B72" s="113">
        <v>2014</v>
      </c>
      <c r="C72" s="113">
        <v>2015</v>
      </c>
      <c r="D72" s="117" t="s">
        <v>73</v>
      </c>
      <c r="E72" s="85">
        <f>E73</f>
        <v>38559.32</v>
      </c>
      <c r="F72" s="85">
        <f t="shared" ref="F72:G72" si="36">F73</f>
        <v>0</v>
      </c>
      <c r="G72" s="85">
        <f t="shared" si="36"/>
        <v>0</v>
      </c>
      <c r="H72" s="85">
        <f t="shared" ref="H72:L72" si="37">H73</f>
        <v>36843.281999999999</v>
      </c>
      <c r="I72" s="85">
        <f t="shared" si="37"/>
        <v>1577.182</v>
      </c>
      <c r="J72" s="85">
        <f t="shared" si="37"/>
        <v>449.05099999999999</v>
      </c>
      <c r="K72" s="85">
        <f t="shared" si="37"/>
        <v>21651.735000000001</v>
      </c>
      <c r="L72" s="85">
        <f t="shared" si="37"/>
        <v>13165.314</v>
      </c>
      <c r="M72" s="57" t="s">
        <v>25</v>
      </c>
      <c r="N72" s="30"/>
      <c r="O72" s="30"/>
      <c r="P72" s="30"/>
      <c r="Q72" s="101"/>
    </row>
    <row r="73" spans="1:18" ht="33.75" customHeight="1">
      <c r="A73" s="114"/>
      <c r="B73" s="114"/>
      <c r="C73" s="114"/>
      <c r="D73" s="118"/>
      <c r="E73" s="89">
        <v>38559.32</v>
      </c>
      <c r="F73" s="89">
        <v>0</v>
      </c>
      <c r="G73" s="89">
        <v>0</v>
      </c>
      <c r="H73" s="89">
        <v>36843.281999999999</v>
      </c>
      <c r="I73" s="89">
        <v>1577.182</v>
      </c>
      <c r="J73" s="89">
        <v>449.05099999999999</v>
      </c>
      <c r="K73" s="89">
        <v>21651.735000000001</v>
      </c>
      <c r="L73" s="89">
        <v>13165.314</v>
      </c>
      <c r="M73" s="70" t="s">
        <v>8</v>
      </c>
      <c r="N73" s="66"/>
      <c r="O73" s="66"/>
      <c r="P73" s="66"/>
      <c r="Q73" s="103"/>
      <c r="R73" s="46" t="s">
        <v>143</v>
      </c>
    </row>
    <row r="74" spans="1:18" ht="24" customHeight="1">
      <c r="A74" s="37"/>
      <c r="B74" s="113">
        <v>2015</v>
      </c>
      <c r="C74" s="113">
        <v>2015</v>
      </c>
      <c r="D74" s="119" t="s">
        <v>145</v>
      </c>
      <c r="E74" s="85">
        <f>E75</f>
        <v>38000</v>
      </c>
      <c r="F74" s="85">
        <f t="shared" ref="F74:G74" si="38">F75</f>
        <v>0</v>
      </c>
      <c r="G74" s="85">
        <f t="shared" si="38"/>
        <v>0</v>
      </c>
      <c r="H74" s="85">
        <f t="shared" ref="H74:L90" si="39">H75</f>
        <v>35468.671999999999</v>
      </c>
      <c r="I74" s="85">
        <f t="shared" si="39"/>
        <v>0</v>
      </c>
      <c r="J74" s="85">
        <f t="shared" si="39"/>
        <v>29502.68</v>
      </c>
      <c r="K74" s="85">
        <f t="shared" si="39"/>
        <v>3744.5439999999999</v>
      </c>
      <c r="L74" s="85">
        <f t="shared" si="39"/>
        <v>2221.4479999999999</v>
      </c>
      <c r="M74" s="57" t="s">
        <v>25</v>
      </c>
      <c r="N74" s="30"/>
      <c r="O74" s="30"/>
      <c r="P74" s="30"/>
      <c r="Q74" s="101"/>
    </row>
    <row r="75" spans="1:18" ht="69" customHeight="1">
      <c r="A75" s="37"/>
      <c r="B75" s="114"/>
      <c r="C75" s="114"/>
      <c r="D75" s="119"/>
      <c r="E75" s="86">
        <v>38000</v>
      </c>
      <c r="F75" s="86">
        <v>0</v>
      </c>
      <c r="G75" s="86">
        <v>0</v>
      </c>
      <c r="H75" s="86">
        <v>35468.671999999999</v>
      </c>
      <c r="I75" s="86">
        <v>0</v>
      </c>
      <c r="J75" s="86">
        <v>29502.68</v>
      </c>
      <c r="K75" s="86">
        <v>3744.5439999999999</v>
      </c>
      <c r="L75" s="86">
        <v>2221.4479999999999</v>
      </c>
      <c r="M75" s="56" t="s">
        <v>8</v>
      </c>
      <c r="N75" s="30"/>
      <c r="O75" s="31"/>
      <c r="P75" s="29"/>
      <c r="Q75" s="95"/>
      <c r="R75" s="46" t="s">
        <v>144</v>
      </c>
    </row>
    <row r="76" spans="1:18" ht="21.75" customHeight="1">
      <c r="A76" s="113" t="s">
        <v>59</v>
      </c>
      <c r="B76" s="113">
        <v>2011</v>
      </c>
      <c r="C76" s="113">
        <v>2019</v>
      </c>
      <c r="D76" s="115" t="s">
        <v>160</v>
      </c>
      <c r="E76" s="85">
        <f>E77</f>
        <v>2146096.5310000004</v>
      </c>
      <c r="F76" s="85">
        <f t="shared" ref="F76:L76" si="40">F77</f>
        <v>3161866.48</v>
      </c>
      <c r="G76" s="85">
        <f t="shared" si="40"/>
        <v>3316476.29</v>
      </c>
      <c r="H76" s="85">
        <f t="shared" si="40"/>
        <v>1326339.32226</v>
      </c>
      <c r="I76" s="85">
        <f t="shared" si="40"/>
        <v>171835.723</v>
      </c>
      <c r="J76" s="85">
        <f t="shared" si="40"/>
        <v>235092.41119000007</v>
      </c>
      <c r="K76" s="85">
        <f t="shared" si="40"/>
        <v>249086.31669000001</v>
      </c>
      <c r="L76" s="85">
        <f t="shared" si="40"/>
        <v>670324.87324999995</v>
      </c>
      <c r="M76" s="57" t="s">
        <v>25</v>
      </c>
      <c r="N76" s="30"/>
      <c r="O76" s="30"/>
      <c r="P76" s="30"/>
      <c r="Q76" s="104">
        <f>Q77</f>
        <v>10884</v>
      </c>
    </row>
    <row r="77" spans="1:18" ht="43.5" customHeight="1">
      <c r="A77" s="114"/>
      <c r="B77" s="114"/>
      <c r="C77" s="114"/>
      <c r="D77" s="116"/>
      <c r="E77" s="86">
        <f>E16-E49-E51-E53-E55-E57-E59-E61-E63-E65-E67-E69-E71-E73-E75</f>
        <v>2146096.5310000004</v>
      </c>
      <c r="F77" s="86">
        <f t="shared" ref="F77:L77" si="41">F16-F49-F51-F53-F55-F57-F59-F61-F63-F65-F67-F69-F71-F73-F75</f>
        <v>3161866.48</v>
      </c>
      <c r="G77" s="86">
        <f t="shared" si="41"/>
        <v>3316476.29</v>
      </c>
      <c r="H77" s="86">
        <f t="shared" si="41"/>
        <v>1326339.32226</v>
      </c>
      <c r="I77" s="86">
        <f t="shared" si="41"/>
        <v>171835.723</v>
      </c>
      <c r="J77" s="86">
        <f t="shared" si="41"/>
        <v>235092.41119000007</v>
      </c>
      <c r="K77" s="86">
        <f t="shared" si="41"/>
        <v>249086.31669000001</v>
      </c>
      <c r="L77" s="86">
        <f t="shared" si="41"/>
        <v>670324.87324999995</v>
      </c>
      <c r="M77" s="56" t="s">
        <v>8</v>
      </c>
      <c r="N77" s="99" t="s">
        <v>164</v>
      </c>
      <c r="O77" s="90" t="s">
        <v>41</v>
      </c>
      <c r="P77" s="29"/>
      <c r="Q77" s="98">
        <f>Q16-Q49-Q51-Q53-Q55-Q57-Q59-Q61-Q63-Q65-Q67-Q69-Q71-Q73-Q75</f>
        <v>10884</v>
      </c>
      <c r="R77" s="81" t="s">
        <v>159</v>
      </c>
    </row>
    <row r="78" spans="1:18" ht="24" customHeight="1">
      <c r="A78" s="37"/>
      <c r="B78" s="113">
        <v>2010</v>
      </c>
      <c r="C78" s="113">
        <v>2015</v>
      </c>
      <c r="D78" s="119" t="s">
        <v>147</v>
      </c>
      <c r="E78" s="85">
        <f>E79</f>
        <v>1010789.07</v>
      </c>
      <c r="F78" s="85">
        <f t="shared" ref="F78" si="42">F79</f>
        <v>0</v>
      </c>
      <c r="G78" s="85">
        <f t="shared" ref="G78" si="43">G79</f>
        <v>0</v>
      </c>
      <c r="H78" s="85">
        <f t="shared" si="39"/>
        <v>991810.215550847</v>
      </c>
      <c r="I78" s="85">
        <f t="shared" si="39"/>
        <v>231425.48394067801</v>
      </c>
      <c r="J78" s="85">
        <f t="shared" si="39"/>
        <v>241853.56169491523</v>
      </c>
      <c r="K78" s="85">
        <f t="shared" si="39"/>
        <v>395680.82000847458</v>
      </c>
      <c r="L78" s="85">
        <f t="shared" si="39"/>
        <v>122850.34990677913</v>
      </c>
      <c r="M78" s="57" t="s">
        <v>25</v>
      </c>
      <c r="N78" s="30"/>
      <c r="O78" s="30"/>
      <c r="P78" s="30"/>
      <c r="Q78" s="101"/>
    </row>
    <row r="79" spans="1:18" ht="43.5" customHeight="1">
      <c r="A79" s="37"/>
      <c r="B79" s="114"/>
      <c r="C79" s="114"/>
      <c r="D79" s="119"/>
      <c r="E79" s="86">
        <v>1010789.07</v>
      </c>
      <c r="F79" s="86">
        <v>0</v>
      </c>
      <c r="G79" s="86">
        <v>0</v>
      </c>
      <c r="H79" s="86">
        <v>991810.215550847</v>
      </c>
      <c r="I79" s="86">
        <f>273082.07105/1.18</f>
        <v>231425.48394067801</v>
      </c>
      <c r="J79" s="86">
        <f>558469.27385/1.18-I79</f>
        <v>241853.56169491523</v>
      </c>
      <c r="K79" s="86">
        <f>1025372.64146/1.18-I79-J79</f>
        <v>395680.82000847458</v>
      </c>
      <c r="L79" s="86">
        <f>H79-I79-J79-K79</f>
        <v>122850.34990677913</v>
      </c>
      <c r="M79" s="56" t="s">
        <v>90</v>
      </c>
      <c r="N79" s="30"/>
      <c r="O79" s="31"/>
      <c r="P79" s="29"/>
      <c r="Q79" s="95"/>
      <c r="R79" s="46" t="s">
        <v>146</v>
      </c>
    </row>
    <row r="80" spans="1:18" ht="30.75" customHeight="1">
      <c r="A80" s="37"/>
      <c r="B80" s="113">
        <v>2015</v>
      </c>
      <c r="C80" s="113">
        <v>2018</v>
      </c>
      <c r="D80" s="119" t="s">
        <v>149</v>
      </c>
      <c r="E80" s="85">
        <f>E81</f>
        <v>377174.24</v>
      </c>
      <c r="F80" s="85">
        <f t="shared" ref="F80" si="44">F81</f>
        <v>258966.61</v>
      </c>
      <c r="G80" s="85">
        <f t="shared" ref="G80" si="45">G81</f>
        <v>1796722.46</v>
      </c>
      <c r="H80" s="85">
        <f t="shared" si="39"/>
        <v>275330.72472881398</v>
      </c>
      <c r="I80" s="85">
        <f t="shared" si="39"/>
        <v>0</v>
      </c>
      <c r="J80" s="85">
        <f t="shared" si="39"/>
        <v>0</v>
      </c>
      <c r="K80" s="85">
        <f t="shared" si="39"/>
        <v>63126.864406779663</v>
      </c>
      <c r="L80" s="85">
        <f t="shared" si="39"/>
        <v>212203.86032203431</v>
      </c>
      <c r="M80" s="57" t="s">
        <v>25</v>
      </c>
      <c r="N80" s="30"/>
      <c r="O80" s="30"/>
      <c r="P80" s="30"/>
      <c r="Q80" s="104">
        <f>Q81</f>
        <v>17200</v>
      </c>
    </row>
    <row r="81" spans="1:18" ht="45.75" customHeight="1">
      <c r="A81" s="37"/>
      <c r="B81" s="114"/>
      <c r="C81" s="114"/>
      <c r="D81" s="119"/>
      <c r="E81" s="86">
        <v>377174.24</v>
      </c>
      <c r="F81" s="86">
        <v>258966.61</v>
      </c>
      <c r="G81" s="86">
        <v>1796722.46</v>
      </c>
      <c r="H81" s="86">
        <v>275330.72472881398</v>
      </c>
      <c r="I81" s="86">
        <v>0</v>
      </c>
      <c r="J81" s="86">
        <v>0</v>
      </c>
      <c r="K81" s="86">
        <f>74489.7/1.18</f>
        <v>63126.864406779663</v>
      </c>
      <c r="L81" s="86">
        <f>H81-K81</f>
        <v>212203.86032203431</v>
      </c>
      <c r="M81" s="56" t="s">
        <v>90</v>
      </c>
      <c r="N81" s="99" t="s">
        <v>164</v>
      </c>
      <c r="O81" s="31" t="s">
        <v>41</v>
      </c>
      <c r="P81" s="29"/>
      <c r="Q81" s="98">
        <v>17200</v>
      </c>
      <c r="R81" s="46" t="s">
        <v>148</v>
      </c>
    </row>
    <row r="82" spans="1:18" ht="24" customHeight="1">
      <c r="A82" s="37"/>
      <c r="B82" s="113">
        <v>2015</v>
      </c>
      <c r="C82" s="113">
        <v>2018</v>
      </c>
      <c r="D82" s="119" t="s">
        <v>152</v>
      </c>
      <c r="E82" s="85">
        <f>E83</f>
        <v>94921.69</v>
      </c>
      <c r="F82" s="85">
        <f t="shared" ref="F82" si="46">F83</f>
        <v>367372.88400000002</v>
      </c>
      <c r="G82" s="85">
        <f t="shared" ref="G82" si="47">G83</f>
        <v>348278.81300000002</v>
      </c>
      <c r="H82" s="85">
        <f t="shared" si="39"/>
        <v>78027.364330508499</v>
      </c>
      <c r="I82" s="85">
        <f t="shared" si="39"/>
        <v>0</v>
      </c>
      <c r="J82" s="85">
        <f t="shared" si="39"/>
        <v>0</v>
      </c>
      <c r="K82" s="85">
        <f t="shared" si="39"/>
        <v>165.08474576271189</v>
      </c>
      <c r="L82" s="85">
        <f t="shared" si="39"/>
        <v>77862.279584745775</v>
      </c>
      <c r="M82" s="57" t="s">
        <v>25</v>
      </c>
      <c r="N82" s="30"/>
      <c r="O82" s="30"/>
      <c r="P82" s="30"/>
      <c r="Q82" s="101"/>
    </row>
    <row r="83" spans="1:18" ht="51" customHeight="1">
      <c r="A83" s="37"/>
      <c r="B83" s="114"/>
      <c r="C83" s="114"/>
      <c r="D83" s="119"/>
      <c r="E83" s="94">
        <v>94921.69</v>
      </c>
      <c r="F83" s="86">
        <v>367372.88400000002</v>
      </c>
      <c r="G83" s="86">
        <v>348278.81300000002</v>
      </c>
      <c r="H83" s="86">
        <v>78027.364330508499</v>
      </c>
      <c r="I83" s="86">
        <v>0</v>
      </c>
      <c r="J83" s="86">
        <v>0</v>
      </c>
      <c r="K83" s="86">
        <f>194.8/1.18</f>
        <v>165.08474576271189</v>
      </c>
      <c r="L83" s="86">
        <f>92072.28991/1.18-K83</f>
        <v>77862.279584745775</v>
      </c>
      <c r="M83" s="56" t="s">
        <v>90</v>
      </c>
      <c r="N83" s="30"/>
      <c r="O83" s="31"/>
      <c r="P83" s="29"/>
      <c r="Q83" s="95"/>
      <c r="R83" s="46" t="s">
        <v>153</v>
      </c>
    </row>
    <row r="84" spans="1:18" ht="30.75" customHeight="1">
      <c r="A84" s="37"/>
      <c r="B84" s="113">
        <v>2009</v>
      </c>
      <c r="C84" s="113">
        <v>2017</v>
      </c>
      <c r="D84" s="119" t="s">
        <v>151</v>
      </c>
      <c r="E84" s="85">
        <f>E85</f>
        <v>57778.22</v>
      </c>
      <c r="F84" s="85">
        <f t="shared" ref="F84" si="48">F85</f>
        <v>186731.44399999999</v>
      </c>
      <c r="G84" s="85">
        <f t="shared" ref="G84" si="49">G85</f>
        <v>77419.490000000005</v>
      </c>
      <c r="H84" s="85">
        <f t="shared" si="39"/>
        <v>57149.119686440703</v>
      </c>
      <c r="I84" s="85">
        <f t="shared" si="39"/>
        <v>19581.685161016951</v>
      </c>
      <c r="J84" s="85">
        <f t="shared" si="39"/>
        <v>13175.676610169488</v>
      </c>
      <c r="K84" s="85">
        <f t="shared" si="39"/>
        <v>2292.3437457627188</v>
      </c>
      <c r="L84" s="85">
        <f t="shared" si="39"/>
        <v>22099.414169491549</v>
      </c>
      <c r="M84" s="57" t="s">
        <v>25</v>
      </c>
      <c r="N84" s="30"/>
      <c r="O84" s="30"/>
      <c r="P84" s="30"/>
      <c r="Q84" s="100">
        <f>Q85</f>
        <v>960</v>
      </c>
    </row>
    <row r="85" spans="1:18" ht="48" customHeight="1">
      <c r="A85" s="37"/>
      <c r="B85" s="114"/>
      <c r="C85" s="114"/>
      <c r="D85" s="119"/>
      <c r="E85" s="94">
        <v>57778.22</v>
      </c>
      <c r="F85" s="86">
        <v>186731.44399999999</v>
      </c>
      <c r="G85" s="86">
        <v>77419.490000000005</v>
      </c>
      <c r="H85" s="86">
        <v>57149.119686440703</v>
      </c>
      <c r="I85" s="86">
        <f>23106.38849/1.18</f>
        <v>19581.685161016951</v>
      </c>
      <c r="J85" s="86">
        <f>38653.68689/1.18-I85</f>
        <v>13175.676610169488</v>
      </c>
      <c r="K85" s="86">
        <f>41358.65251/1.18-I85-J85</f>
        <v>2292.3437457627188</v>
      </c>
      <c r="L85" s="86">
        <f>H85-I85-J85-K85</f>
        <v>22099.414169491549</v>
      </c>
      <c r="M85" s="56" t="s">
        <v>90</v>
      </c>
      <c r="N85" s="99" t="s">
        <v>164</v>
      </c>
      <c r="O85" s="31" t="s">
        <v>41</v>
      </c>
      <c r="P85" s="29"/>
      <c r="Q85" s="90">
        <v>960</v>
      </c>
      <c r="R85" s="46" t="s">
        <v>150</v>
      </c>
    </row>
    <row r="86" spans="1:18" ht="21.75" customHeight="1">
      <c r="A86" s="113" t="s">
        <v>59</v>
      </c>
      <c r="B86" s="113">
        <v>2010</v>
      </c>
      <c r="C86" s="113">
        <v>2016</v>
      </c>
      <c r="D86" s="115" t="s">
        <v>165</v>
      </c>
      <c r="E86" s="85">
        <f>E87</f>
        <v>8.4700000000000006</v>
      </c>
      <c r="F86" s="85">
        <f t="shared" ref="F86" si="50">F87</f>
        <v>77325.17</v>
      </c>
      <c r="G86" s="85">
        <f t="shared" ref="G86" si="51">G87</f>
        <v>0</v>
      </c>
      <c r="H86" s="85">
        <f t="shared" ref="H86" si="52">H87</f>
        <v>0</v>
      </c>
      <c r="I86" s="85">
        <f t="shared" ref="I86" si="53">I87</f>
        <v>0</v>
      </c>
      <c r="J86" s="85">
        <f t="shared" ref="J86" si="54">J87</f>
        <v>0</v>
      </c>
      <c r="K86" s="85">
        <f t="shared" ref="K86" si="55">K87</f>
        <v>0</v>
      </c>
      <c r="L86" s="85">
        <f t="shared" ref="L86" si="56">L87</f>
        <v>0</v>
      </c>
      <c r="M86" s="57" t="s">
        <v>25</v>
      </c>
      <c r="N86" s="30"/>
      <c r="O86" s="30"/>
      <c r="P86" s="30"/>
      <c r="Q86" s="104"/>
    </row>
    <row r="87" spans="1:18" ht="60" customHeight="1">
      <c r="A87" s="114"/>
      <c r="B87" s="114"/>
      <c r="C87" s="114"/>
      <c r="D87" s="116"/>
      <c r="E87" s="86">
        <v>8.4700000000000006</v>
      </c>
      <c r="F87" s="86">
        <v>77325.17</v>
      </c>
      <c r="G87" s="86">
        <v>0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56" t="s">
        <v>90</v>
      </c>
      <c r="N87" s="30"/>
      <c r="O87" s="90"/>
      <c r="P87" s="29"/>
      <c r="Q87" s="98"/>
      <c r="R87" s="81" t="s">
        <v>161</v>
      </c>
    </row>
    <row r="88" spans="1:18" ht="21.75" customHeight="1">
      <c r="A88" s="113" t="s">
        <v>59</v>
      </c>
      <c r="B88" s="113">
        <v>2009</v>
      </c>
      <c r="C88" s="113">
        <v>2016</v>
      </c>
      <c r="D88" s="115" t="s">
        <v>163</v>
      </c>
      <c r="E88" s="85">
        <f>E89</f>
        <v>2352.288</v>
      </c>
      <c r="F88" s="85">
        <f t="shared" ref="F88" si="57">F89</f>
        <v>2289.15</v>
      </c>
      <c r="G88" s="85">
        <f t="shared" ref="G88" si="58">G89</f>
        <v>0</v>
      </c>
      <c r="H88" s="85">
        <f t="shared" ref="H88" si="59">H89</f>
        <v>2199.2641694915301</v>
      </c>
      <c r="I88" s="85">
        <f t="shared" ref="I88" si="60">I89</f>
        <v>-1.0913936421275139E-11</v>
      </c>
      <c r="J88" s="85">
        <f t="shared" ref="J88" si="61">J89</f>
        <v>3.637978807091713E-11</v>
      </c>
      <c r="K88" s="85">
        <f t="shared" ref="K88" si="62">K89</f>
        <v>117.61864406779661</v>
      </c>
      <c r="L88" s="85">
        <f t="shared" ref="L88" si="63">L89</f>
        <v>2081.65</v>
      </c>
      <c r="M88" s="57" t="s">
        <v>25</v>
      </c>
      <c r="N88" s="30"/>
      <c r="O88" s="30"/>
      <c r="P88" s="30"/>
      <c r="Q88" s="104"/>
    </row>
    <row r="89" spans="1:18" ht="48.75" customHeight="1">
      <c r="A89" s="114"/>
      <c r="B89" s="114"/>
      <c r="C89" s="114"/>
      <c r="D89" s="116"/>
      <c r="E89" s="86">
        <v>2352.288</v>
      </c>
      <c r="F89" s="86">
        <v>2289.15</v>
      </c>
      <c r="G89" s="86">
        <v>0</v>
      </c>
      <c r="H89" s="86">
        <v>2199.2641694915301</v>
      </c>
      <c r="I89" s="86">
        <f>I18-I79-I81-I83-I85-I87</f>
        <v>-1.0913936421275139E-11</v>
      </c>
      <c r="J89" s="86">
        <f t="shared" ref="J89" si="64">J18-J79-J81-J83-J85-J87</f>
        <v>3.637978807091713E-11</v>
      </c>
      <c r="K89" s="86">
        <f>138.79/1.18</f>
        <v>117.61864406779661</v>
      </c>
      <c r="L89" s="86">
        <v>2081.65</v>
      </c>
      <c r="M89" s="56" t="s">
        <v>90</v>
      </c>
      <c r="N89" s="30"/>
      <c r="O89" s="90"/>
      <c r="P89" s="29"/>
      <c r="Q89" s="98"/>
      <c r="R89" s="81" t="s">
        <v>162</v>
      </c>
    </row>
    <row r="90" spans="1:18" ht="24" customHeight="1">
      <c r="A90" s="37"/>
      <c r="B90" s="113">
        <v>2011</v>
      </c>
      <c r="C90" s="113">
        <v>2015</v>
      </c>
      <c r="D90" s="119" t="s">
        <v>154</v>
      </c>
      <c r="E90" s="85">
        <f>E91</f>
        <v>133805.08499999999</v>
      </c>
      <c r="F90" s="85">
        <f t="shared" ref="F90" si="65">F91</f>
        <v>384288.136</v>
      </c>
      <c r="G90" s="85">
        <f t="shared" ref="G90" si="66">G91</f>
        <v>90000</v>
      </c>
      <c r="H90" s="85">
        <f t="shared" si="39"/>
        <v>155.82562999999999</v>
      </c>
      <c r="I90" s="85">
        <f t="shared" si="39"/>
        <v>0</v>
      </c>
      <c r="J90" s="85">
        <f t="shared" si="39"/>
        <v>155.82562999999999</v>
      </c>
      <c r="K90" s="85">
        <f t="shared" si="39"/>
        <v>0</v>
      </c>
      <c r="L90" s="85">
        <f t="shared" si="39"/>
        <v>0</v>
      </c>
      <c r="M90" s="57" t="s">
        <v>25</v>
      </c>
      <c r="N90" s="30"/>
      <c r="O90" s="30"/>
      <c r="P90" s="30"/>
      <c r="Q90" s="101"/>
    </row>
    <row r="91" spans="1:18" ht="78" customHeight="1">
      <c r="A91" s="37"/>
      <c r="B91" s="114"/>
      <c r="C91" s="114"/>
      <c r="D91" s="119"/>
      <c r="E91" s="86">
        <v>133805.08499999999</v>
      </c>
      <c r="F91" s="86">
        <v>384288.136</v>
      </c>
      <c r="G91" s="86">
        <v>90000</v>
      </c>
      <c r="H91" s="86">
        <v>155.82562999999999</v>
      </c>
      <c r="I91" s="86">
        <v>0</v>
      </c>
      <c r="J91" s="86">
        <v>155.82562999999999</v>
      </c>
      <c r="K91" s="86">
        <v>0</v>
      </c>
      <c r="L91" s="86">
        <v>0</v>
      </c>
      <c r="M91" s="56" t="s">
        <v>91</v>
      </c>
      <c r="N91" s="30"/>
      <c r="O91" s="31"/>
      <c r="P91" s="29"/>
      <c r="Q91" s="95"/>
      <c r="R91" s="46" t="s">
        <v>155</v>
      </c>
    </row>
    <row r="92" spans="1:18" ht="20.25" customHeight="1">
      <c r="A92" s="37"/>
      <c r="B92" s="37"/>
      <c r="C92" s="37"/>
      <c r="D92" s="72"/>
      <c r="E92" s="67"/>
      <c r="F92" s="67"/>
      <c r="G92" s="67"/>
      <c r="H92" s="55"/>
      <c r="I92" s="55"/>
      <c r="J92" s="55"/>
      <c r="K92" s="55"/>
      <c r="L92" s="55"/>
      <c r="M92" s="55"/>
      <c r="N92" s="38"/>
      <c r="O92" s="38"/>
      <c r="P92" s="38"/>
    </row>
    <row r="93" spans="1:18" ht="33" customHeight="1">
      <c r="A93" s="32"/>
      <c r="B93" s="32"/>
      <c r="C93" s="142" t="s">
        <v>74</v>
      </c>
      <c r="D93" s="142"/>
      <c r="E93" s="142"/>
      <c r="F93" s="142"/>
      <c r="G93" s="142"/>
      <c r="H93" s="142"/>
      <c r="I93" s="142"/>
      <c r="J93" s="142"/>
      <c r="K93" s="142"/>
      <c r="L93" s="142"/>
      <c r="M93" s="78"/>
      <c r="N93" s="32"/>
      <c r="O93" s="32"/>
      <c r="P93" s="32"/>
    </row>
    <row r="94" spans="1:18" ht="27.75" customHeight="1">
      <c r="A94" s="32"/>
      <c r="B94" s="32"/>
      <c r="C94" s="142" t="s">
        <v>75</v>
      </c>
      <c r="D94" s="142"/>
      <c r="E94" s="142"/>
      <c r="F94" s="142"/>
      <c r="G94" s="142"/>
      <c r="H94" s="142"/>
      <c r="I94" s="142"/>
      <c r="J94" s="142"/>
      <c r="K94" s="142"/>
      <c r="L94" s="142"/>
      <c r="M94" s="78"/>
      <c r="N94" s="32"/>
      <c r="O94" s="32"/>
      <c r="P94" s="32"/>
    </row>
    <row r="95" spans="1:18" ht="27" customHeight="1">
      <c r="A95" s="32"/>
      <c r="B95" s="3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32"/>
      <c r="O95" s="32"/>
      <c r="P95" s="32"/>
    </row>
    <row r="96" spans="1:18">
      <c r="A96" s="32"/>
      <c r="B96" s="32"/>
      <c r="C96" s="32"/>
      <c r="D96" s="32"/>
      <c r="E96" s="32"/>
      <c r="F96" s="32"/>
      <c r="G96" s="32"/>
      <c r="H96" s="32"/>
      <c r="I96" s="33"/>
      <c r="J96" s="32"/>
      <c r="K96" s="32"/>
      <c r="L96" s="32"/>
      <c r="M96" s="32"/>
      <c r="N96" s="32"/>
      <c r="O96" s="32"/>
      <c r="P96" s="32"/>
    </row>
    <row r="97" spans="1:16" ht="15.75">
      <c r="A97" s="32"/>
      <c r="B97" s="32"/>
      <c r="C97" s="32"/>
      <c r="D97" s="34" t="s">
        <v>156</v>
      </c>
      <c r="E97" s="34"/>
      <c r="F97" s="34"/>
      <c r="G97" s="34"/>
      <c r="H97" s="34"/>
      <c r="I97" s="34"/>
      <c r="J97" s="34"/>
      <c r="K97" s="34"/>
      <c r="L97" s="34" t="s">
        <v>157</v>
      </c>
      <c r="M97" s="34"/>
      <c r="N97" s="32"/>
      <c r="O97" s="32"/>
      <c r="P97" s="32"/>
    </row>
    <row r="98" spans="1:16">
      <c r="A98" s="49"/>
      <c r="B98" s="49"/>
      <c r="C98" s="32"/>
      <c r="D98" s="32"/>
      <c r="E98" s="32"/>
      <c r="F98" s="32"/>
      <c r="G98" s="32"/>
      <c r="H98" s="32"/>
      <c r="I98" s="33"/>
      <c r="J98" s="32"/>
      <c r="K98" s="32"/>
      <c r="L98" s="32"/>
      <c r="M98" s="32"/>
      <c r="N98" s="49"/>
      <c r="O98" s="49"/>
      <c r="P98" s="49"/>
    </row>
    <row r="99" spans="1:16">
      <c r="A99" s="49"/>
      <c r="B99" s="49"/>
      <c r="C99" s="32"/>
      <c r="D99" s="32"/>
      <c r="E99" s="32"/>
      <c r="F99" s="32"/>
      <c r="G99" s="32"/>
      <c r="H99" s="32"/>
      <c r="I99" s="33"/>
      <c r="J99" s="32"/>
      <c r="K99" s="32"/>
      <c r="L99" s="32"/>
      <c r="M99" s="32"/>
      <c r="N99" s="49"/>
      <c r="O99" s="49"/>
      <c r="P99" s="49"/>
    </row>
    <row r="100" spans="1:16">
      <c r="A100" s="49"/>
      <c r="B100" s="49"/>
      <c r="C100" s="32"/>
      <c r="D100" s="32"/>
      <c r="E100" s="32"/>
      <c r="F100" s="32"/>
      <c r="G100" s="32"/>
      <c r="H100" s="32"/>
      <c r="I100" s="33"/>
      <c r="J100" s="32"/>
      <c r="K100" s="32"/>
      <c r="L100" s="32"/>
      <c r="M100" s="32"/>
      <c r="N100" s="49"/>
      <c r="O100" s="49"/>
      <c r="P100" s="49"/>
    </row>
    <row r="101" spans="1:16">
      <c r="A101" s="49"/>
      <c r="B101" s="49"/>
      <c r="C101" s="32"/>
      <c r="D101" s="32"/>
      <c r="E101" s="32"/>
      <c r="F101" s="32"/>
      <c r="G101" s="32"/>
      <c r="H101" s="32"/>
      <c r="I101" s="33"/>
      <c r="J101" s="32"/>
      <c r="K101" s="32"/>
      <c r="L101" s="32"/>
      <c r="M101" s="32"/>
      <c r="N101" s="49"/>
      <c r="O101" s="49"/>
      <c r="P101" s="49"/>
    </row>
    <row r="102" spans="1:16">
      <c r="A102" s="49"/>
      <c r="B102" s="49"/>
      <c r="C102" s="32"/>
      <c r="D102" s="32"/>
      <c r="E102" s="32"/>
      <c r="F102" s="32"/>
      <c r="G102" s="32"/>
      <c r="H102" s="32"/>
      <c r="I102" s="33"/>
      <c r="J102" s="32"/>
      <c r="K102" s="32"/>
      <c r="L102" s="32"/>
      <c r="M102" s="32"/>
      <c r="N102" s="49"/>
      <c r="O102" s="49"/>
      <c r="P102" s="49"/>
    </row>
    <row r="103" spans="1:16">
      <c r="A103" s="49"/>
      <c r="B103" s="49"/>
      <c r="C103" s="32"/>
      <c r="D103" s="32"/>
      <c r="E103" s="32"/>
      <c r="F103" s="32"/>
      <c r="G103" s="32"/>
      <c r="H103" s="32"/>
      <c r="I103" s="33"/>
      <c r="J103" s="32"/>
      <c r="K103" s="32"/>
      <c r="L103" s="32"/>
      <c r="M103" s="32"/>
      <c r="N103" s="49"/>
      <c r="O103" s="49"/>
      <c r="P103" s="49"/>
    </row>
    <row r="104" spans="1:16">
      <c r="A104" s="49"/>
      <c r="B104" s="49"/>
      <c r="C104" s="32"/>
      <c r="D104" s="32"/>
      <c r="E104" s="32"/>
      <c r="F104" s="32"/>
      <c r="G104" s="32"/>
      <c r="H104" s="32"/>
      <c r="I104" s="33"/>
      <c r="J104" s="32"/>
      <c r="K104" s="32"/>
      <c r="L104" s="32"/>
      <c r="M104" s="32"/>
      <c r="N104" s="49"/>
      <c r="O104" s="49"/>
      <c r="P104" s="49"/>
    </row>
    <row r="105" spans="1:16">
      <c r="A105" s="49"/>
      <c r="B105" s="49"/>
      <c r="C105" s="32"/>
      <c r="D105" s="32"/>
      <c r="E105" s="32"/>
      <c r="F105" s="32"/>
      <c r="G105" s="32"/>
      <c r="H105" s="32"/>
      <c r="I105" s="33"/>
      <c r="J105" s="32"/>
      <c r="K105" s="32"/>
      <c r="L105" s="32"/>
      <c r="M105" s="32"/>
      <c r="N105" s="49"/>
      <c r="O105" s="49"/>
      <c r="P105" s="49"/>
    </row>
    <row r="106" spans="1:16">
      <c r="A106" s="49"/>
      <c r="B106" s="49"/>
      <c r="C106" s="32"/>
      <c r="D106" s="32"/>
      <c r="E106" s="32"/>
      <c r="F106" s="32"/>
      <c r="G106" s="32"/>
      <c r="H106" s="32"/>
      <c r="I106" s="33"/>
      <c r="J106" s="32"/>
      <c r="K106" s="32"/>
      <c r="L106" s="32"/>
      <c r="M106" s="32"/>
      <c r="N106" s="49"/>
      <c r="O106" s="49"/>
      <c r="P106" s="49"/>
    </row>
    <row r="107" spans="1:16">
      <c r="A107" s="49"/>
      <c r="B107" s="49"/>
      <c r="C107" s="32"/>
      <c r="D107" s="32"/>
      <c r="E107" s="32"/>
      <c r="F107" s="32"/>
      <c r="G107" s="32"/>
      <c r="H107" s="32"/>
      <c r="I107" s="33"/>
      <c r="J107" s="32"/>
      <c r="K107" s="32"/>
      <c r="L107" s="32"/>
      <c r="M107" s="32"/>
      <c r="N107" s="49"/>
      <c r="O107" s="49"/>
      <c r="P107" s="49"/>
    </row>
    <row r="108" spans="1:16">
      <c r="A108" s="49"/>
      <c r="B108" s="49"/>
      <c r="C108" s="32"/>
      <c r="D108" s="32"/>
      <c r="E108" s="32"/>
      <c r="F108" s="32"/>
      <c r="G108" s="32"/>
      <c r="H108" s="32"/>
      <c r="I108" s="33"/>
      <c r="J108" s="32"/>
      <c r="K108" s="32"/>
      <c r="L108" s="32"/>
      <c r="M108" s="32"/>
      <c r="N108" s="49"/>
      <c r="O108" s="49"/>
      <c r="P108" s="49"/>
    </row>
    <row r="109" spans="1:16">
      <c r="A109" s="49"/>
      <c r="B109" s="49"/>
      <c r="C109" s="49"/>
      <c r="D109" s="49"/>
      <c r="E109" s="49"/>
      <c r="F109" s="49"/>
      <c r="G109" s="49"/>
      <c r="H109" s="49"/>
      <c r="I109" s="33"/>
      <c r="J109" s="49"/>
      <c r="K109" s="49"/>
      <c r="L109" s="49"/>
      <c r="M109" s="49"/>
      <c r="N109" s="49"/>
      <c r="O109" s="49"/>
      <c r="P109" s="49"/>
    </row>
    <row r="110" spans="1:16">
      <c r="A110" s="49"/>
      <c r="B110" s="49"/>
      <c r="C110" s="49"/>
      <c r="D110" s="49"/>
      <c r="E110" s="49"/>
      <c r="F110" s="49"/>
      <c r="G110" s="49"/>
      <c r="H110" s="49"/>
      <c r="I110" s="33"/>
      <c r="J110" s="49"/>
      <c r="K110" s="49"/>
      <c r="L110" s="49"/>
      <c r="M110" s="49"/>
      <c r="N110" s="49"/>
      <c r="O110" s="49"/>
      <c r="P110" s="49"/>
    </row>
    <row r="111" spans="1:16">
      <c r="A111" s="49"/>
      <c r="B111" s="49"/>
      <c r="C111" s="49"/>
      <c r="D111" s="49"/>
      <c r="E111" s="49"/>
      <c r="F111" s="49"/>
      <c r="G111" s="49"/>
      <c r="H111" s="49"/>
      <c r="I111" s="33"/>
      <c r="J111" s="49"/>
      <c r="K111" s="49"/>
      <c r="L111" s="49"/>
      <c r="M111" s="49"/>
      <c r="N111" s="49"/>
      <c r="O111" s="49"/>
      <c r="P111" s="49"/>
    </row>
    <row r="112" spans="1:16">
      <c r="A112" s="49"/>
      <c r="B112" s="49"/>
      <c r="C112" s="49"/>
      <c r="D112" s="49"/>
      <c r="E112" s="49"/>
      <c r="F112" s="49"/>
      <c r="G112" s="49"/>
      <c r="H112" s="49"/>
      <c r="I112" s="33"/>
      <c r="J112" s="49"/>
      <c r="K112" s="49"/>
      <c r="L112" s="49"/>
      <c r="M112" s="49"/>
      <c r="N112" s="49"/>
      <c r="O112" s="49"/>
      <c r="P112" s="49"/>
    </row>
    <row r="113" spans="1:16">
      <c r="A113" s="49"/>
      <c r="B113" s="49"/>
      <c r="C113" s="49"/>
      <c r="D113" s="49"/>
      <c r="E113" s="49"/>
      <c r="F113" s="49"/>
      <c r="G113" s="49"/>
      <c r="H113" s="49"/>
      <c r="I113" s="33"/>
      <c r="J113" s="49"/>
      <c r="K113" s="49"/>
      <c r="L113" s="49"/>
      <c r="M113" s="49"/>
      <c r="N113" s="49"/>
      <c r="O113" s="49"/>
      <c r="P113" s="49"/>
    </row>
    <row r="114" spans="1:16">
      <c r="A114" s="49"/>
      <c r="B114" s="49"/>
      <c r="C114" s="49"/>
      <c r="D114" s="49"/>
      <c r="E114" s="49"/>
      <c r="F114" s="49"/>
      <c r="G114" s="49"/>
      <c r="H114" s="49"/>
      <c r="I114" s="33"/>
      <c r="J114" s="49"/>
      <c r="K114" s="49"/>
      <c r="L114" s="49"/>
      <c r="M114" s="49"/>
      <c r="N114" s="49"/>
      <c r="O114" s="49"/>
      <c r="P114" s="49"/>
    </row>
    <row r="115" spans="1:16">
      <c r="A115" s="49"/>
      <c r="B115" s="49"/>
      <c r="C115" s="49"/>
      <c r="D115" s="49"/>
      <c r="E115" s="49"/>
      <c r="F115" s="49"/>
      <c r="G115" s="49"/>
      <c r="H115" s="49"/>
      <c r="I115" s="33"/>
      <c r="J115" s="49"/>
      <c r="K115" s="49"/>
      <c r="L115" s="49"/>
      <c r="M115" s="49"/>
      <c r="N115" s="49"/>
      <c r="O115" s="49"/>
      <c r="P115" s="49"/>
    </row>
    <row r="116" spans="1:16">
      <c r="A116" s="49"/>
      <c r="B116" s="49"/>
      <c r="C116" s="49"/>
      <c r="D116" s="49"/>
      <c r="E116" s="49"/>
      <c r="F116" s="49"/>
      <c r="G116" s="49"/>
      <c r="H116" s="49"/>
      <c r="I116" s="33"/>
      <c r="J116" s="49"/>
      <c r="K116" s="49"/>
      <c r="L116" s="49"/>
      <c r="M116" s="49"/>
      <c r="N116" s="49"/>
      <c r="O116" s="49"/>
      <c r="P116" s="49"/>
    </row>
    <row r="117" spans="1:16">
      <c r="A117" s="49"/>
      <c r="B117" s="49"/>
      <c r="C117" s="49"/>
      <c r="D117" s="49"/>
      <c r="E117" s="49"/>
      <c r="F117" s="49"/>
      <c r="G117" s="49"/>
      <c r="H117" s="49"/>
      <c r="I117" s="33"/>
      <c r="J117" s="49"/>
      <c r="K117" s="49"/>
      <c r="L117" s="49"/>
      <c r="M117" s="49"/>
      <c r="N117" s="49"/>
      <c r="O117" s="49"/>
      <c r="P117" s="49"/>
    </row>
    <row r="118" spans="1:16">
      <c r="A118" s="49"/>
      <c r="B118" s="49"/>
      <c r="C118" s="49"/>
      <c r="D118" s="49"/>
      <c r="E118" s="49"/>
      <c r="F118" s="49"/>
      <c r="G118" s="49"/>
      <c r="H118" s="49"/>
      <c r="I118" s="33"/>
      <c r="J118" s="49"/>
      <c r="K118" s="49"/>
      <c r="L118" s="49"/>
      <c r="M118" s="49"/>
      <c r="N118" s="49"/>
      <c r="O118" s="49"/>
      <c r="P118" s="49"/>
    </row>
    <row r="119" spans="1:16">
      <c r="A119" s="49"/>
      <c r="B119" s="49"/>
      <c r="C119" s="49"/>
      <c r="D119" s="49"/>
      <c r="E119" s="49"/>
      <c r="F119" s="49"/>
      <c r="G119" s="49"/>
      <c r="H119" s="49"/>
      <c r="I119" s="33"/>
      <c r="J119" s="49"/>
      <c r="K119" s="49"/>
      <c r="L119" s="49"/>
      <c r="M119" s="49"/>
      <c r="N119" s="49"/>
      <c r="O119" s="49"/>
      <c r="P119" s="49"/>
    </row>
    <row r="120" spans="1:16">
      <c r="A120" s="49"/>
      <c r="B120" s="49"/>
      <c r="C120" s="49"/>
      <c r="D120" s="49"/>
      <c r="E120" s="49"/>
      <c r="F120" s="49"/>
      <c r="G120" s="49"/>
      <c r="H120" s="49"/>
      <c r="I120" s="33"/>
      <c r="J120" s="49"/>
      <c r="K120" s="49"/>
      <c r="L120" s="49"/>
      <c r="M120" s="49"/>
      <c r="N120" s="49"/>
      <c r="O120" s="49"/>
      <c r="P120" s="49"/>
    </row>
    <row r="121" spans="1:16">
      <c r="A121" s="49"/>
      <c r="B121" s="49"/>
      <c r="C121" s="49"/>
      <c r="D121" s="49"/>
      <c r="E121" s="49"/>
      <c r="F121" s="49"/>
      <c r="G121" s="49"/>
      <c r="H121" s="49"/>
      <c r="I121" s="33"/>
      <c r="J121" s="49"/>
      <c r="K121" s="49"/>
      <c r="L121" s="49"/>
      <c r="M121" s="49"/>
      <c r="N121" s="49"/>
      <c r="O121" s="49"/>
      <c r="P121" s="49"/>
    </row>
    <row r="122" spans="1:16">
      <c r="A122" s="49"/>
      <c r="B122" s="49"/>
      <c r="C122" s="49"/>
      <c r="D122" s="49"/>
      <c r="E122" s="49"/>
      <c r="F122" s="49"/>
      <c r="G122" s="49"/>
      <c r="H122" s="49"/>
      <c r="I122" s="33"/>
      <c r="J122" s="49"/>
      <c r="K122" s="49"/>
      <c r="L122" s="49"/>
      <c r="M122" s="49"/>
      <c r="N122" s="49"/>
      <c r="O122" s="49"/>
      <c r="P122" s="49"/>
    </row>
    <row r="123" spans="1:16">
      <c r="A123" s="49"/>
      <c r="B123" s="49"/>
      <c r="C123" s="49"/>
      <c r="D123" s="49"/>
      <c r="E123" s="49"/>
      <c r="F123" s="49"/>
      <c r="G123" s="49"/>
      <c r="H123" s="49"/>
      <c r="I123" s="33"/>
      <c r="J123" s="49"/>
      <c r="K123" s="49"/>
      <c r="L123" s="49"/>
      <c r="M123" s="49"/>
      <c r="N123" s="49"/>
      <c r="O123" s="49"/>
      <c r="P123" s="49"/>
    </row>
    <row r="124" spans="1:16">
      <c r="A124" s="49"/>
      <c r="B124" s="49"/>
      <c r="C124" s="49"/>
      <c r="D124" s="49"/>
      <c r="E124" s="49"/>
      <c r="F124" s="49"/>
      <c r="G124" s="49"/>
      <c r="H124" s="49"/>
      <c r="I124" s="33"/>
      <c r="J124" s="49"/>
      <c r="K124" s="49"/>
      <c r="L124" s="49"/>
      <c r="M124" s="49"/>
      <c r="N124" s="49"/>
      <c r="O124" s="49"/>
      <c r="P124" s="49"/>
    </row>
    <row r="125" spans="1:16">
      <c r="A125" s="49"/>
      <c r="B125" s="49"/>
      <c r="C125" s="49"/>
      <c r="D125" s="32"/>
      <c r="E125" s="32"/>
      <c r="F125" s="32"/>
      <c r="G125" s="32"/>
      <c r="H125" s="32"/>
      <c r="I125" s="33"/>
      <c r="J125" s="32"/>
      <c r="K125" s="32"/>
      <c r="L125" s="49"/>
      <c r="M125" s="49"/>
      <c r="N125" s="49"/>
      <c r="O125" s="49"/>
      <c r="P125" s="49"/>
    </row>
    <row r="126" spans="1:16">
      <c r="A126" s="49"/>
      <c r="B126" s="49"/>
      <c r="C126" s="49"/>
      <c r="D126" s="32"/>
      <c r="E126" s="32"/>
      <c r="F126" s="32"/>
      <c r="G126" s="32"/>
      <c r="H126" s="32"/>
      <c r="I126" s="33"/>
      <c r="J126" s="32"/>
      <c r="K126" s="32"/>
      <c r="L126" s="49"/>
      <c r="M126" s="49"/>
      <c r="N126" s="49"/>
      <c r="O126" s="49"/>
      <c r="P126" s="49"/>
    </row>
    <row r="127" spans="1:16">
      <c r="A127" s="49"/>
      <c r="B127" s="49"/>
      <c r="C127" s="49"/>
      <c r="D127" s="32"/>
      <c r="E127" s="32"/>
      <c r="F127" s="32"/>
      <c r="G127" s="32"/>
      <c r="H127" s="32"/>
      <c r="I127" s="33"/>
      <c r="J127" s="32"/>
      <c r="K127" s="32"/>
      <c r="L127" s="49"/>
      <c r="M127" s="49"/>
      <c r="N127" s="49"/>
      <c r="O127" s="49"/>
      <c r="P127" s="49"/>
    </row>
    <row r="128" spans="1:16">
      <c r="A128" s="49"/>
      <c r="B128" s="49"/>
      <c r="C128" s="49"/>
      <c r="D128" s="32"/>
      <c r="E128" s="32"/>
      <c r="F128" s="32"/>
      <c r="G128" s="32"/>
      <c r="H128" s="32"/>
      <c r="I128" s="33"/>
      <c r="J128" s="32"/>
      <c r="K128" s="32"/>
      <c r="L128" s="49"/>
      <c r="M128" s="49"/>
      <c r="N128" s="49"/>
      <c r="O128" s="49"/>
      <c r="P128" s="49"/>
    </row>
    <row r="129" spans="1:16">
      <c r="A129" s="49"/>
      <c r="B129" s="49"/>
      <c r="C129" s="49"/>
      <c r="D129" s="32"/>
      <c r="E129" s="32"/>
      <c r="F129" s="32"/>
      <c r="G129" s="32"/>
      <c r="H129" s="32"/>
      <c r="I129" s="33"/>
      <c r="J129" s="32"/>
      <c r="K129" s="32"/>
      <c r="L129" s="49"/>
      <c r="M129" s="49"/>
      <c r="N129" s="49"/>
      <c r="O129" s="49"/>
      <c r="P129" s="49"/>
    </row>
    <row r="130" spans="1:16">
      <c r="A130" s="49"/>
      <c r="B130" s="49"/>
      <c r="C130" s="49"/>
      <c r="D130" s="32"/>
      <c r="E130" s="32"/>
      <c r="F130" s="32"/>
      <c r="G130" s="32"/>
      <c r="H130" s="32"/>
      <c r="I130" s="33"/>
      <c r="J130" s="32"/>
      <c r="K130" s="32"/>
      <c r="L130" s="49"/>
      <c r="M130" s="49"/>
      <c r="N130" s="49"/>
      <c r="O130" s="49"/>
      <c r="P130" s="49"/>
    </row>
    <row r="131" spans="1:16">
      <c r="A131" s="49"/>
      <c r="B131" s="49"/>
      <c r="C131" s="49"/>
      <c r="D131" s="32"/>
      <c r="E131" s="32"/>
      <c r="F131" s="32"/>
      <c r="G131" s="32"/>
      <c r="H131" s="32"/>
      <c r="I131" s="33"/>
      <c r="J131" s="32"/>
      <c r="K131" s="32"/>
      <c r="L131" s="49"/>
      <c r="M131" s="49"/>
      <c r="N131" s="49"/>
      <c r="O131" s="49"/>
      <c r="P131" s="49"/>
    </row>
    <row r="132" spans="1:16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</row>
    <row r="133" spans="1:16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</row>
    <row r="134" spans="1:16" ht="15.75">
      <c r="A134" s="49"/>
      <c r="B134" s="49"/>
      <c r="C134" s="49"/>
      <c r="D134" s="35"/>
      <c r="E134" s="36"/>
      <c r="F134" s="36"/>
      <c r="G134" s="36"/>
      <c r="H134" s="36"/>
      <c r="I134" s="141"/>
      <c r="J134" s="141"/>
      <c r="K134" s="141"/>
      <c r="L134" s="49"/>
      <c r="M134" s="49"/>
      <c r="N134" s="49"/>
      <c r="O134" s="49"/>
      <c r="P134" s="49"/>
    </row>
  </sheetData>
  <mergeCells count="168">
    <mergeCell ref="A70:A71"/>
    <mergeCell ref="B70:B71"/>
    <mergeCell ref="C70:C71"/>
    <mergeCell ref="C66:C67"/>
    <mergeCell ref="A38:A39"/>
    <mergeCell ref="B38:B39"/>
    <mergeCell ref="A72:A73"/>
    <mergeCell ref="B72:B73"/>
    <mergeCell ref="A66:A67"/>
    <mergeCell ref="B66:B67"/>
    <mergeCell ref="A68:A69"/>
    <mergeCell ref="B68:B69"/>
    <mergeCell ref="A64:A65"/>
    <mergeCell ref="B64:B65"/>
    <mergeCell ref="A40:A41"/>
    <mergeCell ref="B40:B41"/>
    <mergeCell ref="C40:C41"/>
    <mergeCell ref="A56:A57"/>
    <mergeCell ref="A58:A59"/>
    <mergeCell ref="A60:A61"/>
    <mergeCell ref="C60:C61"/>
    <mergeCell ref="A46:A47"/>
    <mergeCell ref="A42:A43"/>
    <mergeCell ref="B42:B43"/>
    <mergeCell ref="C42:C43"/>
    <mergeCell ref="D42:D43"/>
    <mergeCell ref="A44:A45"/>
    <mergeCell ref="D15:D19"/>
    <mergeCell ref="I134:K134"/>
    <mergeCell ref="C93:L93"/>
    <mergeCell ref="C94:L94"/>
    <mergeCell ref="D50:D51"/>
    <mergeCell ref="C50:C51"/>
    <mergeCell ref="C52:C53"/>
    <mergeCell ref="D52:D53"/>
    <mergeCell ref="D68:D69"/>
    <mergeCell ref="D70:D71"/>
    <mergeCell ref="C72:C73"/>
    <mergeCell ref="D72:D73"/>
    <mergeCell ref="C56:C57"/>
    <mergeCell ref="D56:D57"/>
    <mergeCell ref="C54:C55"/>
    <mergeCell ref="D54:D55"/>
    <mergeCell ref="D64:D65"/>
    <mergeCell ref="D66:D67"/>
    <mergeCell ref="C64:C65"/>
    <mergeCell ref="B74:B75"/>
    <mergeCell ref="C74:C75"/>
    <mergeCell ref="B44:B45"/>
    <mergeCell ref="C44:C45"/>
    <mergeCell ref="D44:D45"/>
    <mergeCell ref="D32:D33"/>
    <mergeCell ref="D34:D35"/>
    <mergeCell ref="B56:B57"/>
    <mergeCell ref="B58:B59"/>
    <mergeCell ref="C58:C59"/>
    <mergeCell ref="D58:D59"/>
    <mergeCell ref="B60:B61"/>
    <mergeCell ref="D40:D41"/>
    <mergeCell ref="C68:C69"/>
    <mergeCell ref="D30:D31"/>
    <mergeCell ref="D48:D49"/>
    <mergeCell ref="C48:C49"/>
    <mergeCell ref="B4:Q4"/>
    <mergeCell ref="B3:Q3"/>
    <mergeCell ref="I6:Q6"/>
    <mergeCell ref="I5:Q5"/>
    <mergeCell ref="C38:C39"/>
    <mergeCell ref="D38:D39"/>
    <mergeCell ref="B2:Q2"/>
    <mergeCell ref="N12:N13"/>
    <mergeCell ref="O12:O13"/>
    <mergeCell ref="B7:H7"/>
    <mergeCell ref="B6:H6"/>
    <mergeCell ref="B5:H5"/>
    <mergeCell ref="P12:Q12"/>
    <mergeCell ref="N9:Q11"/>
    <mergeCell ref="B8:H8"/>
    <mergeCell ref="H9:L9"/>
    <mergeCell ref="H10:H12"/>
    <mergeCell ref="I10:L11"/>
    <mergeCell ref="A20:A21"/>
    <mergeCell ref="D28:D29"/>
    <mergeCell ref="M9:M13"/>
    <mergeCell ref="I8:Q8"/>
    <mergeCell ref="I7:Q7"/>
    <mergeCell ref="D26:D27"/>
    <mergeCell ref="C26:C27"/>
    <mergeCell ref="B26:B27"/>
    <mergeCell ref="D20:D21"/>
    <mergeCell ref="D22:D23"/>
    <mergeCell ref="C20:C21"/>
    <mergeCell ref="C22:C23"/>
    <mergeCell ref="B20:B21"/>
    <mergeCell ref="D24:D25"/>
    <mergeCell ref="A9:A12"/>
    <mergeCell ref="B9:C11"/>
    <mergeCell ref="D9:E9"/>
    <mergeCell ref="D10:D12"/>
    <mergeCell ref="A15:A17"/>
    <mergeCell ref="A28:A29"/>
    <mergeCell ref="B22:B23"/>
    <mergeCell ref="B28:B29"/>
    <mergeCell ref="B15:B19"/>
    <mergeCell ref="C15:C19"/>
    <mergeCell ref="A88:A89"/>
    <mergeCell ref="B88:B89"/>
    <mergeCell ref="C88:C89"/>
    <mergeCell ref="D88:D89"/>
    <mergeCell ref="A22:A23"/>
    <mergeCell ref="A24:A25"/>
    <mergeCell ref="A26:A27"/>
    <mergeCell ref="C24:C25"/>
    <mergeCell ref="A30:A31"/>
    <mergeCell ref="B30:B31"/>
    <mergeCell ref="C30:C31"/>
    <mergeCell ref="A36:A37"/>
    <mergeCell ref="B36:B37"/>
    <mergeCell ref="C36:C37"/>
    <mergeCell ref="A34:A35"/>
    <mergeCell ref="C32:C33"/>
    <mergeCell ref="C34:C35"/>
    <mergeCell ref="B24:B25"/>
    <mergeCell ref="B32:B33"/>
    <mergeCell ref="B34:B35"/>
    <mergeCell ref="A32:A33"/>
    <mergeCell ref="C28:C29"/>
    <mergeCell ref="D74:D75"/>
    <mergeCell ref="D36:D37"/>
    <mergeCell ref="B90:B91"/>
    <mergeCell ref="C90:C91"/>
    <mergeCell ref="D90:D91"/>
    <mergeCell ref="B84:B85"/>
    <mergeCell ref="C84:C85"/>
    <mergeCell ref="D84:D85"/>
    <mergeCell ref="B78:B79"/>
    <mergeCell ref="C78:C79"/>
    <mergeCell ref="D78:D79"/>
    <mergeCell ref="B80:B81"/>
    <mergeCell ref="C80:C81"/>
    <mergeCell ref="D80:D81"/>
    <mergeCell ref="B82:B83"/>
    <mergeCell ref="C82:C83"/>
    <mergeCell ref="D82:D83"/>
    <mergeCell ref="B46:B47"/>
    <mergeCell ref="C46:C47"/>
    <mergeCell ref="D46:D47"/>
    <mergeCell ref="A76:A77"/>
    <mergeCell ref="B76:B77"/>
    <mergeCell ref="C76:C77"/>
    <mergeCell ref="D76:D77"/>
    <mergeCell ref="A86:A87"/>
    <mergeCell ref="B86:B87"/>
    <mergeCell ref="C86:C87"/>
    <mergeCell ref="D86:D87"/>
    <mergeCell ref="A54:A55"/>
    <mergeCell ref="B54:B55"/>
    <mergeCell ref="A50:A51"/>
    <mergeCell ref="B50:B51"/>
    <mergeCell ref="A52:A53"/>
    <mergeCell ref="B52:B53"/>
    <mergeCell ref="B48:B49"/>
    <mergeCell ref="A48:A49"/>
    <mergeCell ref="D60:D61"/>
    <mergeCell ref="A62:A63"/>
    <mergeCell ref="B62:B63"/>
    <mergeCell ref="C62:C63"/>
    <mergeCell ref="D62:D63"/>
  </mergeCells>
  <phoneticPr fontId="26" type="noConversion"/>
  <pageMargins left="0.39370078740157483" right="0.39370078740157483" top="0.19685039370078741" bottom="0.19685039370078741" header="0.11811023622047245" footer="0.11811023622047245"/>
  <pageSetup paperSize="9" scale="75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СТ-ИП (план)</vt:lpstr>
      <vt:lpstr>СТ-ИП(отчет)</vt:lpstr>
      <vt:lpstr>Лист3</vt:lpstr>
      <vt:lpstr>'СТ-ИП(отчет)'!Заголовки_для_печати</vt:lpstr>
      <vt:lpstr>'СТ-ИП(отчет)'!Область_печати</vt:lpstr>
    </vt:vector>
  </TitlesOfParts>
  <Company>gptek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ТРОФИМОВА ЕКАТЕРИНА СЕРГЕЕВНА</cp:lastModifiedBy>
  <cp:lastPrinted>2016-04-15T08:51:16Z</cp:lastPrinted>
  <dcterms:created xsi:type="dcterms:W3CDTF">2013-04-25T10:49:58Z</dcterms:created>
  <dcterms:modified xsi:type="dcterms:W3CDTF">2016-04-15T08:54:38Z</dcterms:modified>
</cp:coreProperties>
</file>